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645" windowWidth="14460" windowHeight="8760" activeTab="0"/>
  </bookViews>
  <sheets>
    <sheet name="Appendix 2" sheetId="1" r:id="rId1"/>
  </sheets>
  <definedNames/>
  <calcPr fullCalcOnLoad="1"/>
</workbook>
</file>

<file path=xl/sharedStrings.xml><?xml version="1.0" encoding="utf-8"?>
<sst xmlns="http://schemas.openxmlformats.org/spreadsheetml/2006/main" count="210" uniqueCount="54">
  <si>
    <t>SETTING OF THE COUNCIL TAX BASE FOR 2012/2013</t>
  </si>
  <si>
    <t>(A- are Band A dwellings with disabled reduction)</t>
  </si>
  <si>
    <t>Band A-</t>
  </si>
  <si>
    <t>Band A</t>
  </si>
  <si>
    <t>Band B</t>
  </si>
  <si>
    <t>Band C</t>
  </si>
  <si>
    <t>Band D</t>
  </si>
  <si>
    <t>Band E</t>
  </si>
  <si>
    <t>Band F</t>
  </si>
  <si>
    <t>Band G</t>
  </si>
  <si>
    <t>Band H</t>
  </si>
  <si>
    <t>Total</t>
  </si>
  <si>
    <t>1. Total number of dwellings as at Nov 30th 2011</t>
  </si>
  <si>
    <r>
      <t xml:space="preserve">1a. </t>
    </r>
    <r>
      <rPr>
        <sz val="8"/>
        <rFont val="Arial"/>
        <family val="2"/>
      </rPr>
      <t>Estimated new dwellings for Dec 1 - Mar 31</t>
    </r>
  </si>
  <si>
    <r>
      <t xml:space="preserve">1b. </t>
    </r>
    <r>
      <rPr>
        <sz val="8"/>
        <rFont val="Arial"/>
        <family val="2"/>
      </rPr>
      <t>Estimated new dwellings 2012-13</t>
    </r>
  </si>
  <si>
    <t>2. Number of dwellings exempt 2011/12</t>
  </si>
  <si>
    <r>
      <t>3</t>
    </r>
    <r>
      <rPr>
        <sz val="8"/>
        <rFont val="Arial"/>
        <family val="2"/>
      </rPr>
      <t xml:space="preserve">  Estimated new exemptions 2012-13</t>
    </r>
  </si>
  <si>
    <t xml:space="preserve">5. Number of chargeable dwellings (line 4) subject to disabled reduction on 30 November 2011 </t>
  </si>
  <si>
    <r>
      <t>6</t>
    </r>
    <r>
      <rPr>
        <sz val="8"/>
        <rFont val="Arial"/>
        <family val="2"/>
      </rPr>
      <t>. Number of dwellings effectively subject to council tax for this band by virtue of disabled relief (line 5 after reduction)</t>
    </r>
  </si>
  <si>
    <r>
      <t>7</t>
    </r>
    <r>
      <rPr>
        <sz val="8"/>
        <rFont val="Arial"/>
        <family val="2"/>
      </rPr>
      <t>. Number of chargeable dwellings adjusted in accordance with lines 5 and 6 (lines 4-5+6)</t>
    </r>
  </si>
  <si>
    <t>8. Number of dwellings in line 7 entitled to a 10% discount on 30 November 2011</t>
  </si>
  <si>
    <t>9. Number of dwellings in line 7 entitled to a 25% discount on 30 November 2011</t>
  </si>
  <si>
    <t>10. Number of dwellings in line 7 entitled to a 50% discount on 30 November 2011</t>
  </si>
  <si>
    <r>
      <t xml:space="preserve">11 </t>
    </r>
    <r>
      <rPr>
        <sz val="8"/>
        <rFont val="Arial"/>
        <family val="2"/>
      </rPr>
      <t>Additional 50% discounts for new dwellings</t>
    </r>
  </si>
  <si>
    <r>
      <t>12</t>
    </r>
    <r>
      <rPr>
        <sz val="8"/>
        <rFont val="Arial"/>
        <family val="2"/>
      </rPr>
      <t>. Number of dwellings in line 7 assumed to be entitled to no discounts (lines 7-8-9-10-11)</t>
    </r>
  </si>
  <si>
    <r>
      <t>13</t>
    </r>
    <r>
      <rPr>
        <sz val="8"/>
        <rFont val="Arial"/>
        <family val="2"/>
      </rPr>
      <t>. Total equivalent number of dwellings after discounts, exemptions and disabled relief [(line 8 x 0.90) +(line 9 x 0.75)+ (lines 10 and 11 x 0.5) + line 12]</t>
    </r>
  </si>
  <si>
    <r>
      <t>14</t>
    </r>
    <r>
      <rPr>
        <sz val="8"/>
        <rFont val="Arial"/>
        <family val="2"/>
      </rPr>
      <t>. Ratio to band D</t>
    </r>
  </si>
  <si>
    <t>5\9</t>
  </si>
  <si>
    <t>6\9</t>
  </si>
  <si>
    <t>7\9</t>
  </si>
  <si>
    <t>8\9</t>
  </si>
  <si>
    <t>11\9</t>
  </si>
  <si>
    <t>13\9</t>
  </si>
  <si>
    <t>15\9</t>
  </si>
  <si>
    <t>18\9</t>
  </si>
  <si>
    <r>
      <t>15</t>
    </r>
    <r>
      <rPr>
        <sz val="8"/>
        <rFont val="Arial"/>
        <family val="2"/>
      </rPr>
      <t>. Number of band D equivalents</t>
    </r>
    <r>
      <rPr>
        <i/>
        <sz val="8"/>
        <rFont val="Arial"/>
        <family val="2"/>
      </rPr>
      <t xml:space="preserve"> </t>
    </r>
    <r>
      <rPr>
        <sz val="8"/>
        <rFont val="Arial"/>
        <family val="2"/>
      </rPr>
      <t>(line 13 x line 14)</t>
    </r>
  </si>
  <si>
    <r>
      <t>18</t>
    </r>
    <r>
      <rPr>
        <sz val="8"/>
        <rFont val="Arial"/>
        <family val="2"/>
      </rPr>
      <t>. At projected collection rate of 98%</t>
    </r>
  </si>
  <si>
    <t>APPENDIX 2 (1)</t>
  </si>
  <si>
    <t>TOTAL FOR THE LITTLEMORE PARISH OF OXFORD CITY COUNCIL</t>
  </si>
  <si>
    <r>
      <t>17</t>
    </r>
    <r>
      <rPr>
        <sz val="8"/>
        <rFont val="Arial"/>
        <family val="2"/>
      </rPr>
      <t xml:space="preserve">. </t>
    </r>
    <r>
      <rPr>
        <b/>
        <sz val="8"/>
        <rFont val="Arial"/>
        <family val="2"/>
      </rPr>
      <t>Tax Base for the Littlemore Parish of Oxford City Council Billing Authority (line 15 + line 16)</t>
    </r>
  </si>
  <si>
    <t>APPENDIX 2 (2)</t>
  </si>
  <si>
    <t>TOTAL FOR THE OLD MARSTON PARISH OF OXFORD CITY COUNCIL</t>
  </si>
  <si>
    <r>
      <t>17</t>
    </r>
    <r>
      <rPr>
        <sz val="8"/>
        <rFont val="Arial"/>
        <family val="2"/>
      </rPr>
      <t xml:space="preserve">. </t>
    </r>
    <r>
      <rPr>
        <b/>
        <sz val="8"/>
        <rFont val="Arial"/>
        <family val="2"/>
      </rPr>
      <t>Tax Base for the Old Marston Parish of Oxford City Council Billing Authority (line 15 + line 16)</t>
    </r>
  </si>
  <si>
    <t>APPENDIX 2 (3)</t>
  </si>
  <si>
    <t>TOTAL FOR THE RISINGHURST AND SANDHILLS PARISH OF OXFORD CITY COUNCIL</t>
  </si>
  <si>
    <r>
      <t>17</t>
    </r>
    <r>
      <rPr>
        <sz val="8"/>
        <rFont val="Arial"/>
        <family val="2"/>
      </rPr>
      <t xml:space="preserve">. </t>
    </r>
    <r>
      <rPr>
        <b/>
        <sz val="8"/>
        <rFont val="Arial"/>
        <family val="2"/>
      </rPr>
      <t>Tax Base for the Risinghurst and Sandhills Parish of Oxford City Council Billing Authority (line 15 + line 16)</t>
    </r>
  </si>
  <si>
    <t>APPENDIX 2 (4)</t>
  </si>
  <si>
    <t>TOTAL FOR THE BLACKBIRD LEYS PARISH OF OXFORD CITY COUNCIL</t>
  </si>
  <si>
    <r>
      <t>17</t>
    </r>
    <r>
      <rPr>
        <sz val="8"/>
        <rFont val="Arial"/>
        <family val="2"/>
      </rPr>
      <t xml:space="preserve">. </t>
    </r>
    <r>
      <rPr>
        <b/>
        <sz val="8"/>
        <rFont val="Arial"/>
        <family val="2"/>
      </rPr>
      <t>Tax Base for the Blackbird Leys Parish of Oxford City Council Billing Authority (line 15 + line 16)</t>
    </r>
  </si>
  <si>
    <t>APPENDIX 2 (5)</t>
  </si>
  <si>
    <t>TOTAL FOR THE UNPARISHED AREA OF OXFORD CITY COUNCIL</t>
  </si>
  <si>
    <r>
      <t>17</t>
    </r>
    <r>
      <rPr>
        <sz val="8"/>
        <rFont val="Arial"/>
        <family val="2"/>
      </rPr>
      <t xml:space="preserve">. </t>
    </r>
    <r>
      <rPr>
        <b/>
        <sz val="8"/>
        <rFont val="Arial"/>
        <family val="2"/>
      </rPr>
      <t>Tax Base for the Unparished area of Oxford City Council Billing Authority (line 15 + line 16)</t>
    </r>
  </si>
  <si>
    <r>
      <t>4</t>
    </r>
    <r>
      <rPr>
        <sz val="8"/>
        <rFont val="Arial"/>
        <family val="2"/>
      </rPr>
      <t>. No.of chargeable dwellings for 2012/13 (lines 1+1a+1b -2-3)</t>
    </r>
  </si>
  <si>
    <r>
      <t>16.</t>
    </r>
    <r>
      <rPr>
        <sz val="8"/>
        <rFont val="Arial"/>
        <family val="2"/>
      </rPr>
      <t xml:space="preserve"> Number of band D equivalents of contributions in lieu (in respect of Class O exempt dwellings) in 2012/13</t>
    </r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</si>
</sst>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.0"/>
    <numFmt numFmtId="165" formatCode="_(* #,##0_);_(* \(#,##0\);_(* &quot;-&quot;??_);_(@_)"/>
    <numFmt numFmtId="166" formatCode="#,##0_ ;\-#,##0\ "/>
    <numFmt numFmtId="167" formatCode="#,##0_ ;[Red]\-#,##0\ "/>
    <numFmt numFmtId="168" formatCode="0.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0.0%"/>
  </numFmts>
  <fonts count="14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12"/>
      <color indexed="8"/>
      <name val="Arial"/>
      <family val="0"/>
    </font>
    <font>
      <u val="single"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" xfId="0" applyFont="1" applyBorder="1" applyAlignment="1">
      <alignment/>
    </xf>
    <xf numFmtId="0" fontId="6" fillId="0" borderId="2" xfId="0" applyFont="1" applyFill="1" applyBorder="1" applyAlignment="1">
      <alignment horizontal="center" wrapText="1"/>
    </xf>
    <xf numFmtId="0" fontId="7" fillId="0" borderId="2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5" fillId="0" borderId="4" xfId="0" applyFont="1" applyBorder="1" applyAlignment="1">
      <alignment wrapText="1"/>
    </xf>
    <xf numFmtId="0" fontId="9" fillId="2" borderId="0" xfId="0" applyFont="1" applyFill="1" applyBorder="1" applyAlignment="1">
      <alignment horizontal="center"/>
    </xf>
    <xf numFmtId="3" fontId="9" fillId="0" borderId="0" xfId="0" applyNumberFormat="1" applyFont="1" applyFill="1" applyBorder="1" applyAlignment="1">
      <alignment horizontal="center"/>
    </xf>
    <xf numFmtId="3" fontId="9" fillId="0" borderId="5" xfId="0" applyNumberFormat="1" applyFont="1" applyFill="1" applyBorder="1" applyAlignment="1">
      <alignment horizontal="center"/>
    </xf>
    <xf numFmtId="3" fontId="0" fillId="0" borderId="0" xfId="0" applyNumberFormat="1" applyFont="1" applyAlignment="1">
      <alignment horizontal="center"/>
    </xf>
    <xf numFmtId="0" fontId="9" fillId="0" borderId="5" xfId="0" applyFont="1" applyFill="1" applyBorder="1" applyAlignment="1">
      <alignment horizontal="center"/>
    </xf>
    <xf numFmtId="3" fontId="0" fillId="0" borderId="0" xfId="0" applyNumberFormat="1" applyAlignment="1">
      <alignment/>
    </xf>
    <xf numFmtId="0" fontId="9" fillId="0" borderId="0" xfId="0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3" fontId="0" fillId="0" borderId="5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4" fontId="9" fillId="0" borderId="0" xfId="0" applyNumberFormat="1" applyFont="1" applyFill="1" applyBorder="1" applyAlignment="1">
      <alignment horizontal="center"/>
    </xf>
    <xf numFmtId="4" fontId="9" fillId="0" borderId="5" xfId="0" applyNumberFormat="1" applyFont="1" applyFill="1" applyBorder="1" applyAlignment="1">
      <alignment horizontal="center"/>
    </xf>
    <xf numFmtId="16" fontId="7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4" fontId="8" fillId="0" borderId="0" xfId="0" applyNumberFormat="1" applyFont="1" applyFill="1" applyBorder="1" applyAlignment="1">
      <alignment horizontal="center"/>
    </xf>
    <xf numFmtId="4" fontId="8" fillId="0" borderId="5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0" fontId="0" fillId="0" borderId="0" xfId="0" applyAlignment="1">
      <alignment horizontal="right"/>
    </xf>
    <xf numFmtId="10" fontId="0" fillId="0" borderId="0" xfId="0" applyNumberFormat="1" applyAlignment="1">
      <alignment/>
    </xf>
    <xf numFmtId="0" fontId="5" fillId="0" borderId="6" xfId="0" applyFont="1" applyBorder="1" applyAlignment="1">
      <alignment/>
    </xf>
    <xf numFmtId="0" fontId="3" fillId="0" borderId="7" xfId="0" applyFont="1" applyFill="1" applyBorder="1" applyAlignment="1">
      <alignment horizontal="center"/>
    </xf>
    <xf numFmtId="0" fontId="0" fillId="0" borderId="7" xfId="0" applyFont="1" applyFill="1" applyBorder="1" applyAlignment="1">
      <alignment/>
    </xf>
    <xf numFmtId="3" fontId="3" fillId="0" borderId="8" xfId="0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0" fontId="13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3" fontId="13" fillId="0" borderId="0" xfId="0" applyNumberFormat="1" applyFont="1" applyAlignment="1">
      <alignment/>
    </xf>
    <xf numFmtId="10" fontId="13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4"/>
  <sheetViews>
    <sheetView tabSelected="1" workbookViewId="0" topLeftCell="A109">
      <selection activeCell="A125" sqref="A125"/>
    </sheetView>
  </sheetViews>
  <sheetFormatPr defaultColWidth="9.140625" defaultRowHeight="12.75"/>
  <cols>
    <col min="1" max="1" width="42.140625" style="0" customWidth="1"/>
    <col min="2" max="2" width="7.140625" style="0" customWidth="1"/>
    <col min="3" max="3" width="9.00390625" style="0" customWidth="1"/>
    <col min="4" max="4" width="9.421875" style="0" customWidth="1"/>
    <col min="5" max="5" width="10.7109375" style="0" customWidth="1"/>
    <col min="6" max="6" width="10.140625" style="0" customWidth="1"/>
    <col min="7" max="7" width="9.00390625" style="0" customWidth="1"/>
    <col min="8" max="9" width="8.7109375" style="0" customWidth="1"/>
    <col min="10" max="10" width="7.8515625" style="0" customWidth="1"/>
    <col min="11" max="11" width="9.8515625" style="0" customWidth="1"/>
    <col min="12" max="12" width="9.28125" style="0" bestFit="1" customWidth="1"/>
  </cols>
  <sheetData>
    <row r="1" spans="6:11" ht="12.75">
      <c r="F1" s="28"/>
      <c r="G1" s="13"/>
      <c r="H1" s="29"/>
      <c r="J1" s="29"/>
      <c r="K1" s="13"/>
    </row>
    <row r="2" spans="1:4" ht="15.75">
      <c r="A2" s="1" t="s">
        <v>37</v>
      </c>
      <c r="D2" s="2" t="s">
        <v>0</v>
      </c>
    </row>
    <row r="3" spans="1:3" ht="16.5" thickBot="1">
      <c r="A3" s="34"/>
      <c r="C3" s="1" t="s">
        <v>38</v>
      </c>
    </row>
    <row r="4" spans="1:11" ht="15">
      <c r="A4" s="3" t="s">
        <v>1</v>
      </c>
      <c r="B4" s="4" t="s">
        <v>2</v>
      </c>
      <c r="C4" s="5" t="s">
        <v>3</v>
      </c>
      <c r="D4" s="5" t="s">
        <v>4</v>
      </c>
      <c r="E4" s="5" t="s">
        <v>5</v>
      </c>
      <c r="F4" s="5" t="s">
        <v>6</v>
      </c>
      <c r="G4" s="5" t="s">
        <v>7</v>
      </c>
      <c r="H4" s="5" t="s">
        <v>8</v>
      </c>
      <c r="I4" s="5" t="s">
        <v>9</v>
      </c>
      <c r="J4" s="5" t="s">
        <v>10</v>
      </c>
      <c r="K4" s="6" t="s">
        <v>11</v>
      </c>
    </row>
    <row r="5" spans="1:11" ht="12.75">
      <c r="A5" s="7" t="s">
        <v>12</v>
      </c>
      <c r="B5" s="8"/>
      <c r="C5" s="9">
        <v>254</v>
      </c>
      <c r="D5" s="9">
        <v>413</v>
      </c>
      <c r="E5" s="9">
        <v>1405</v>
      </c>
      <c r="F5" s="9">
        <v>262</v>
      </c>
      <c r="G5" s="9">
        <v>130</v>
      </c>
      <c r="H5" s="9">
        <v>55</v>
      </c>
      <c r="I5" s="9">
        <v>9</v>
      </c>
      <c r="J5" s="9">
        <v>1</v>
      </c>
      <c r="K5" s="10">
        <f>SUM(B5:J5)</f>
        <v>2529</v>
      </c>
    </row>
    <row r="6" spans="1:11" ht="12.75">
      <c r="A6" s="7" t="s">
        <v>13</v>
      </c>
      <c r="B6" s="8"/>
      <c r="C6" s="14">
        <v>2</v>
      </c>
      <c r="D6" s="14">
        <v>0</v>
      </c>
      <c r="E6" s="14">
        <v>0</v>
      </c>
      <c r="F6" s="14">
        <v>0</v>
      </c>
      <c r="G6" s="14">
        <v>0</v>
      </c>
      <c r="H6" s="14">
        <v>0</v>
      </c>
      <c r="I6" s="14">
        <v>0</v>
      </c>
      <c r="J6" s="14">
        <v>0</v>
      </c>
      <c r="K6" s="12">
        <f>SUM(B6:J6)</f>
        <v>2</v>
      </c>
    </row>
    <row r="7" spans="1:11" ht="12.75">
      <c r="A7" s="7" t="s">
        <v>14</v>
      </c>
      <c r="B7" s="8"/>
      <c r="C7" s="14">
        <v>0</v>
      </c>
      <c r="D7" s="14">
        <v>0</v>
      </c>
      <c r="E7" s="14">
        <v>0</v>
      </c>
      <c r="F7" s="14">
        <v>0</v>
      </c>
      <c r="G7" s="14">
        <v>0</v>
      </c>
      <c r="H7" s="14">
        <v>0</v>
      </c>
      <c r="I7" s="14">
        <v>0</v>
      </c>
      <c r="J7" s="14">
        <v>0</v>
      </c>
      <c r="K7" s="12">
        <f>SUM(B7:J7)</f>
        <v>0</v>
      </c>
    </row>
    <row r="8" spans="1:11" ht="12.75">
      <c r="A8" s="7" t="s">
        <v>15</v>
      </c>
      <c r="B8" s="8"/>
      <c r="C8" s="11">
        <v>10</v>
      </c>
      <c r="D8" s="11">
        <v>20</v>
      </c>
      <c r="E8" s="11">
        <v>23</v>
      </c>
      <c r="F8" s="11">
        <v>15</v>
      </c>
      <c r="G8" s="11">
        <v>4</v>
      </c>
      <c r="H8" s="11">
        <v>4</v>
      </c>
      <c r="I8" s="11">
        <v>1</v>
      </c>
      <c r="J8" s="11">
        <v>0</v>
      </c>
      <c r="K8" s="10">
        <f>SUM(C8:J8)</f>
        <v>77</v>
      </c>
    </row>
    <row r="9" spans="1:11" ht="12.75">
      <c r="A9" s="7" t="s">
        <v>16</v>
      </c>
      <c r="B9" s="8"/>
      <c r="C9" s="14">
        <v>0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4">
        <v>0</v>
      </c>
      <c r="J9" s="14">
        <v>0</v>
      </c>
      <c r="K9" s="12">
        <f>SUM(C9:J9)</f>
        <v>0</v>
      </c>
    </row>
    <row r="10" spans="1:11" ht="22.5">
      <c r="A10" s="7" t="s">
        <v>52</v>
      </c>
      <c r="B10" s="8"/>
      <c r="C10" s="9">
        <f aca="true" t="shared" si="0" ref="C10:K10">C5+C6+C7-C8-C9</f>
        <v>246</v>
      </c>
      <c r="D10" s="9">
        <f t="shared" si="0"/>
        <v>393</v>
      </c>
      <c r="E10" s="9">
        <f t="shared" si="0"/>
        <v>1382</v>
      </c>
      <c r="F10" s="9">
        <f t="shared" si="0"/>
        <v>247</v>
      </c>
      <c r="G10" s="9">
        <f t="shared" si="0"/>
        <v>126</v>
      </c>
      <c r="H10" s="9">
        <f t="shared" si="0"/>
        <v>51</v>
      </c>
      <c r="I10" s="9">
        <f t="shared" si="0"/>
        <v>8</v>
      </c>
      <c r="J10" s="9">
        <f t="shared" si="0"/>
        <v>1</v>
      </c>
      <c r="K10" s="10">
        <f t="shared" si="0"/>
        <v>2454</v>
      </c>
    </row>
    <row r="11" spans="1:11" ht="22.5">
      <c r="A11" s="7" t="s">
        <v>17</v>
      </c>
      <c r="B11" s="8"/>
      <c r="C11" s="9">
        <v>0</v>
      </c>
      <c r="D11" s="9">
        <v>0</v>
      </c>
      <c r="E11" s="9">
        <v>11</v>
      </c>
      <c r="F11" s="9">
        <v>0</v>
      </c>
      <c r="G11" s="9">
        <v>0</v>
      </c>
      <c r="H11" s="9">
        <v>1</v>
      </c>
      <c r="I11" s="9">
        <v>0</v>
      </c>
      <c r="J11" s="9">
        <v>1</v>
      </c>
      <c r="K11" s="12">
        <f>SUM(C11:J11)</f>
        <v>13</v>
      </c>
    </row>
    <row r="12" spans="1:11" ht="33.75">
      <c r="A12" s="7" t="s">
        <v>18</v>
      </c>
      <c r="B12" s="14">
        <f aca="true" t="shared" si="1" ref="B12:I12">C11</f>
        <v>0</v>
      </c>
      <c r="C12" s="14">
        <f t="shared" si="1"/>
        <v>0</v>
      </c>
      <c r="D12" s="14">
        <f t="shared" si="1"/>
        <v>11</v>
      </c>
      <c r="E12" s="14">
        <f t="shared" si="1"/>
        <v>0</v>
      </c>
      <c r="F12" s="14">
        <f t="shared" si="1"/>
        <v>0</v>
      </c>
      <c r="G12" s="14">
        <f t="shared" si="1"/>
        <v>1</v>
      </c>
      <c r="H12" s="14">
        <f t="shared" si="1"/>
        <v>0</v>
      </c>
      <c r="I12" s="14">
        <f t="shared" si="1"/>
        <v>1</v>
      </c>
      <c r="J12" s="8"/>
      <c r="K12" s="12">
        <f>SUM(B12:I12)</f>
        <v>13</v>
      </c>
    </row>
    <row r="13" spans="1:11" ht="22.5">
      <c r="A13" s="7" t="s">
        <v>19</v>
      </c>
      <c r="B13" s="15">
        <f aca="true" t="shared" si="2" ref="B13:K13">SUM(B10-B11+B12)</f>
        <v>0</v>
      </c>
      <c r="C13" s="15">
        <f t="shared" si="2"/>
        <v>246</v>
      </c>
      <c r="D13" s="15">
        <f t="shared" si="2"/>
        <v>404</v>
      </c>
      <c r="E13" s="15">
        <f t="shared" si="2"/>
        <v>1371</v>
      </c>
      <c r="F13" s="15">
        <f t="shared" si="2"/>
        <v>247</v>
      </c>
      <c r="G13" s="15">
        <f t="shared" si="2"/>
        <v>127</v>
      </c>
      <c r="H13" s="15">
        <f t="shared" si="2"/>
        <v>50</v>
      </c>
      <c r="I13" s="15">
        <f t="shared" si="2"/>
        <v>9</v>
      </c>
      <c r="J13" s="15">
        <f t="shared" si="2"/>
        <v>0</v>
      </c>
      <c r="K13" s="16">
        <f t="shared" si="2"/>
        <v>2454</v>
      </c>
    </row>
    <row r="14" spans="1:12" ht="22.5">
      <c r="A14" s="7" t="s">
        <v>20</v>
      </c>
      <c r="B14" s="9">
        <v>0</v>
      </c>
      <c r="C14" s="9">
        <v>6</v>
      </c>
      <c r="D14" s="9">
        <v>4</v>
      </c>
      <c r="E14" s="9">
        <v>5</v>
      </c>
      <c r="F14" s="9">
        <v>2</v>
      </c>
      <c r="G14" s="9">
        <v>1</v>
      </c>
      <c r="H14" s="9">
        <v>0</v>
      </c>
      <c r="I14" s="9">
        <v>0</v>
      </c>
      <c r="J14" s="9">
        <v>0</v>
      </c>
      <c r="K14" s="16">
        <f>SUM(B14:J14)</f>
        <v>18</v>
      </c>
      <c r="L14" s="17"/>
    </row>
    <row r="15" spans="1:11" ht="22.5">
      <c r="A15" s="7" t="s">
        <v>21</v>
      </c>
      <c r="B15" s="9">
        <v>0</v>
      </c>
      <c r="C15" s="9">
        <v>128</v>
      </c>
      <c r="D15" s="9">
        <v>226</v>
      </c>
      <c r="E15" s="9">
        <v>416</v>
      </c>
      <c r="F15" s="9">
        <v>80</v>
      </c>
      <c r="G15" s="9">
        <v>33</v>
      </c>
      <c r="H15" s="9">
        <v>8</v>
      </c>
      <c r="I15" s="9">
        <v>4</v>
      </c>
      <c r="J15" s="9">
        <v>0</v>
      </c>
      <c r="K15" s="16">
        <f>SUM(B15:J15)</f>
        <v>895</v>
      </c>
    </row>
    <row r="16" spans="1:12" ht="22.5">
      <c r="A16" s="7" t="s">
        <v>22</v>
      </c>
      <c r="B16" s="18">
        <v>0</v>
      </c>
      <c r="C16" s="18">
        <v>0</v>
      </c>
      <c r="D16" s="18">
        <v>3</v>
      </c>
      <c r="E16" s="18">
        <v>16</v>
      </c>
      <c r="F16" s="18">
        <v>1</v>
      </c>
      <c r="G16" s="18">
        <v>0</v>
      </c>
      <c r="H16" s="18">
        <v>1</v>
      </c>
      <c r="I16" s="18">
        <v>1</v>
      </c>
      <c r="J16" s="18">
        <v>0</v>
      </c>
      <c r="K16" s="19">
        <f>SUM(B16:J16)</f>
        <v>22</v>
      </c>
      <c r="L16" s="17"/>
    </row>
    <row r="17" spans="1:11" ht="12.75">
      <c r="A17" s="7" t="s">
        <v>23</v>
      </c>
      <c r="B17" s="18">
        <v>0</v>
      </c>
      <c r="C17" s="18">
        <f aca="true" t="shared" si="3" ref="C17:J17">C7</f>
        <v>0</v>
      </c>
      <c r="D17" s="18">
        <f t="shared" si="3"/>
        <v>0</v>
      </c>
      <c r="E17" s="18">
        <f t="shared" si="3"/>
        <v>0</v>
      </c>
      <c r="F17" s="18">
        <f t="shared" si="3"/>
        <v>0</v>
      </c>
      <c r="G17" s="18">
        <f t="shared" si="3"/>
        <v>0</v>
      </c>
      <c r="H17" s="18">
        <f t="shared" si="3"/>
        <v>0</v>
      </c>
      <c r="I17" s="18">
        <f t="shared" si="3"/>
        <v>0</v>
      </c>
      <c r="J17" s="18">
        <f t="shared" si="3"/>
        <v>0</v>
      </c>
      <c r="K17" s="19">
        <f>SUM(B17:J17)</f>
        <v>0</v>
      </c>
    </row>
    <row r="18" spans="1:11" ht="22.5">
      <c r="A18" s="7" t="s">
        <v>24</v>
      </c>
      <c r="B18" s="9">
        <f aca="true" t="shared" si="4" ref="B18:K18">SUM(B13-B14-B15-B16-B17)</f>
        <v>0</v>
      </c>
      <c r="C18" s="9">
        <f t="shared" si="4"/>
        <v>112</v>
      </c>
      <c r="D18" s="9">
        <f t="shared" si="4"/>
        <v>171</v>
      </c>
      <c r="E18" s="9">
        <f t="shared" si="4"/>
        <v>934</v>
      </c>
      <c r="F18" s="9">
        <f t="shared" si="4"/>
        <v>164</v>
      </c>
      <c r="G18" s="9">
        <f t="shared" si="4"/>
        <v>93</v>
      </c>
      <c r="H18" s="9">
        <f t="shared" si="4"/>
        <v>41</v>
      </c>
      <c r="I18" s="9">
        <f t="shared" si="4"/>
        <v>4</v>
      </c>
      <c r="J18" s="9">
        <f t="shared" si="4"/>
        <v>0</v>
      </c>
      <c r="K18" s="10">
        <f t="shared" si="4"/>
        <v>1519</v>
      </c>
    </row>
    <row r="19" spans="1:11" ht="33.75">
      <c r="A19" s="7" t="s">
        <v>25</v>
      </c>
      <c r="B19" s="20">
        <f aca="true" t="shared" si="5" ref="B19:J19">SUM((B14*0.9)+(B15*0.75)+(B16*0.5)+(B17*0.5)+B18)</f>
        <v>0</v>
      </c>
      <c r="C19" s="20">
        <f t="shared" si="5"/>
        <v>213.4</v>
      </c>
      <c r="D19" s="20">
        <f t="shared" si="5"/>
        <v>345.6</v>
      </c>
      <c r="E19" s="20">
        <f t="shared" si="5"/>
        <v>1258.5</v>
      </c>
      <c r="F19" s="20">
        <f t="shared" si="5"/>
        <v>226.3</v>
      </c>
      <c r="G19" s="20">
        <f t="shared" si="5"/>
        <v>118.65</v>
      </c>
      <c r="H19" s="20">
        <f t="shared" si="5"/>
        <v>47.5</v>
      </c>
      <c r="I19" s="20">
        <f t="shared" si="5"/>
        <v>7.5</v>
      </c>
      <c r="J19" s="20">
        <f t="shared" si="5"/>
        <v>0</v>
      </c>
      <c r="K19" s="21">
        <f>SUM(B19:J19)</f>
        <v>2217.45</v>
      </c>
    </row>
    <row r="20" spans="1:11" ht="12.75">
      <c r="A20" s="7" t="s">
        <v>26</v>
      </c>
      <c r="B20" s="22" t="s">
        <v>27</v>
      </c>
      <c r="C20" s="22" t="s">
        <v>28</v>
      </c>
      <c r="D20" s="23" t="s">
        <v>29</v>
      </c>
      <c r="E20" s="23" t="s">
        <v>30</v>
      </c>
      <c r="F20" s="23">
        <v>1</v>
      </c>
      <c r="G20" s="23" t="s">
        <v>31</v>
      </c>
      <c r="H20" s="23" t="s">
        <v>32</v>
      </c>
      <c r="I20" s="23" t="s">
        <v>33</v>
      </c>
      <c r="J20" s="23" t="s">
        <v>34</v>
      </c>
      <c r="K20" s="12"/>
    </row>
    <row r="21" spans="1:11" ht="12.75">
      <c r="A21" s="7"/>
      <c r="B21" s="22"/>
      <c r="C21" s="22"/>
      <c r="D21" s="23"/>
      <c r="E21" s="23"/>
      <c r="F21" s="23"/>
      <c r="G21" s="23"/>
      <c r="H21" s="23"/>
      <c r="I21" s="23"/>
      <c r="J21" s="23"/>
      <c r="K21" s="12"/>
    </row>
    <row r="22" spans="1:11" ht="15">
      <c r="A22" s="7" t="s">
        <v>35</v>
      </c>
      <c r="B22" s="24">
        <f>ROUND(B19/9*5,2)</f>
        <v>0</v>
      </c>
      <c r="C22" s="24">
        <f>ROUND(C19/9*6,2)</f>
        <v>142.27</v>
      </c>
      <c r="D22" s="24">
        <f>ROUND(D19/9*7,2)</f>
        <v>268.8</v>
      </c>
      <c r="E22" s="24">
        <f>ROUND(E19/9*8,2)</f>
        <v>1118.67</v>
      </c>
      <c r="F22" s="24">
        <f>ROUND(F19*F20,2)</f>
        <v>226.3</v>
      </c>
      <c r="G22" s="24">
        <f>ROUND(G19/9*11,2)</f>
        <v>145.02</v>
      </c>
      <c r="H22" s="24">
        <f>ROUND(H19/9*13,2)</f>
        <v>68.61</v>
      </c>
      <c r="I22" s="24">
        <f>ROUND(I19/9*15,2)</f>
        <v>12.5</v>
      </c>
      <c r="J22" s="24">
        <f>ROUND(J19/9*18,2)</f>
        <v>0</v>
      </c>
      <c r="K22" s="25">
        <f>SUM(B22:J22)</f>
        <v>1982.17</v>
      </c>
    </row>
    <row r="23" spans="1:12" ht="23.25">
      <c r="A23" s="7" t="s">
        <v>53</v>
      </c>
      <c r="B23" s="26"/>
      <c r="C23" s="27"/>
      <c r="D23" s="14"/>
      <c r="E23" s="14"/>
      <c r="F23" s="14"/>
      <c r="G23" s="14"/>
      <c r="H23" s="14"/>
      <c r="I23" s="14"/>
      <c r="J23" s="14"/>
      <c r="K23" s="21">
        <v>0</v>
      </c>
      <c r="L23" s="28"/>
    </row>
    <row r="24" spans="1:12" ht="23.25">
      <c r="A24" s="7" t="s">
        <v>39</v>
      </c>
      <c r="B24" s="26"/>
      <c r="C24" s="27"/>
      <c r="D24" s="14"/>
      <c r="E24" s="14"/>
      <c r="F24" s="14"/>
      <c r="G24" s="14"/>
      <c r="H24" s="14"/>
      <c r="I24" s="14"/>
      <c r="J24" s="14"/>
      <c r="K24" s="25">
        <f>SUM(K22+K23)</f>
        <v>1982.17</v>
      </c>
      <c r="L24" s="13"/>
    </row>
    <row r="25" spans="1:11" ht="16.5" thickBot="1">
      <c r="A25" s="30" t="s">
        <v>36</v>
      </c>
      <c r="B25" s="31"/>
      <c r="C25" s="32"/>
      <c r="D25" s="32"/>
      <c r="E25" s="32"/>
      <c r="F25" s="32"/>
      <c r="G25" s="32"/>
      <c r="H25" s="32"/>
      <c r="I25" s="32"/>
      <c r="J25" s="32"/>
      <c r="K25" s="33">
        <f>SUM(K24/100*98)</f>
        <v>1942.5266</v>
      </c>
    </row>
    <row r="26" spans="6:11" ht="12.75">
      <c r="F26" s="28"/>
      <c r="G26" s="13"/>
      <c r="H26" s="29"/>
      <c r="J26" s="29"/>
      <c r="K26" s="13"/>
    </row>
    <row r="27" spans="1:4" ht="15.75">
      <c r="A27" s="1" t="s">
        <v>40</v>
      </c>
      <c r="D27" s="2" t="s">
        <v>0</v>
      </c>
    </row>
    <row r="28" spans="1:3" ht="16.5" thickBot="1">
      <c r="A28" s="2"/>
      <c r="C28" s="1" t="s">
        <v>41</v>
      </c>
    </row>
    <row r="29" spans="1:11" ht="15">
      <c r="A29" s="3" t="s">
        <v>1</v>
      </c>
      <c r="B29" s="4" t="s">
        <v>2</v>
      </c>
      <c r="C29" s="5" t="s">
        <v>3</v>
      </c>
      <c r="D29" s="5" t="s">
        <v>4</v>
      </c>
      <c r="E29" s="5" t="s">
        <v>5</v>
      </c>
      <c r="F29" s="5" t="s">
        <v>6</v>
      </c>
      <c r="G29" s="5" t="s">
        <v>7</v>
      </c>
      <c r="H29" s="5" t="s">
        <v>8</v>
      </c>
      <c r="I29" s="5" t="s">
        <v>9</v>
      </c>
      <c r="J29" s="5" t="s">
        <v>10</v>
      </c>
      <c r="K29" s="6" t="s">
        <v>11</v>
      </c>
    </row>
    <row r="30" spans="1:11" ht="12.75">
      <c r="A30" s="7" t="s">
        <v>12</v>
      </c>
      <c r="B30" s="8"/>
      <c r="C30" s="9">
        <v>84</v>
      </c>
      <c r="D30" s="9">
        <v>80</v>
      </c>
      <c r="E30" s="9">
        <v>301</v>
      </c>
      <c r="F30" s="9">
        <v>784</v>
      </c>
      <c r="G30" s="9">
        <v>149</v>
      </c>
      <c r="H30" s="9">
        <v>21</v>
      </c>
      <c r="I30" s="9">
        <v>64</v>
      </c>
      <c r="J30" s="9">
        <v>3</v>
      </c>
      <c r="K30" s="10">
        <f>SUM(B30:J30)</f>
        <v>1486</v>
      </c>
    </row>
    <row r="31" spans="1:11" ht="12.75">
      <c r="A31" s="7" t="s">
        <v>13</v>
      </c>
      <c r="B31" s="8"/>
      <c r="C31" s="14">
        <v>0</v>
      </c>
      <c r="D31" s="14">
        <v>0</v>
      </c>
      <c r="E31" s="14">
        <v>0</v>
      </c>
      <c r="F31" s="14">
        <v>0</v>
      </c>
      <c r="G31" s="14">
        <v>0</v>
      </c>
      <c r="H31" s="14">
        <v>0</v>
      </c>
      <c r="I31" s="14">
        <v>0</v>
      </c>
      <c r="J31" s="14">
        <v>0</v>
      </c>
      <c r="K31" s="12">
        <f>SUM(B31:J31)</f>
        <v>0</v>
      </c>
    </row>
    <row r="32" spans="1:11" ht="12.75">
      <c r="A32" s="7" t="s">
        <v>14</v>
      </c>
      <c r="B32" s="8"/>
      <c r="C32" s="14">
        <v>0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12">
        <f>SUM(B32:J32)</f>
        <v>0</v>
      </c>
    </row>
    <row r="33" spans="1:11" ht="12.75">
      <c r="A33" s="7" t="s">
        <v>15</v>
      </c>
      <c r="B33" s="8"/>
      <c r="C33" s="11">
        <v>1</v>
      </c>
      <c r="D33" s="11">
        <v>6</v>
      </c>
      <c r="E33" s="11">
        <v>15</v>
      </c>
      <c r="F33" s="11">
        <v>16</v>
      </c>
      <c r="G33" s="11">
        <v>2</v>
      </c>
      <c r="H33" s="11">
        <v>0</v>
      </c>
      <c r="I33" s="11">
        <v>4</v>
      </c>
      <c r="J33" s="11">
        <v>0</v>
      </c>
      <c r="K33" s="10">
        <f>SUM(C33:J33)</f>
        <v>44</v>
      </c>
    </row>
    <row r="34" spans="1:11" ht="12.75">
      <c r="A34" s="7" t="s">
        <v>16</v>
      </c>
      <c r="B34" s="8"/>
      <c r="C34" s="14">
        <v>0</v>
      </c>
      <c r="D34" s="14">
        <v>0</v>
      </c>
      <c r="E34" s="14">
        <v>0</v>
      </c>
      <c r="F34" s="14">
        <v>0</v>
      </c>
      <c r="G34" s="14">
        <v>0</v>
      </c>
      <c r="H34" s="14">
        <v>0</v>
      </c>
      <c r="I34" s="14">
        <v>0</v>
      </c>
      <c r="J34" s="14">
        <v>0</v>
      </c>
      <c r="K34" s="12">
        <f>SUM(C34:J34)</f>
        <v>0</v>
      </c>
    </row>
    <row r="35" spans="1:11" ht="22.5">
      <c r="A35" s="7" t="s">
        <v>52</v>
      </c>
      <c r="B35" s="8"/>
      <c r="C35" s="9">
        <f aca="true" t="shared" si="6" ref="C35:K35">C30+C31+C32-C33-C34</f>
        <v>83</v>
      </c>
      <c r="D35" s="9">
        <f t="shared" si="6"/>
        <v>74</v>
      </c>
      <c r="E35" s="9">
        <f t="shared" si="6"/>
        <v>286</v>
      </c>
      <c r="F35" s="9">
        <f t="shared" si="6"/>
        <v>768</v>
      </c>
      <c r="G35" s="9">
        <f t="shared" si="6"/>
        <v>147</v>
      </c>
      <c r="H35" s="9">
        <f t="shared" si="6"/>
        <v>21</v>
      </c>
      <c r="I35" s="9">
        <f t="shared" si="6"/>
        <v>60</v>
      </c>
      <c r="J35" s="9">
        <f t="shared" si="6"/>
        <v>3</v>
      </c>
      <c r="K35" s="10">
        <f t="shared" si="6"/>
        <v>1442</v>
      </c>
    </row>
    <row r="36" spans="1:11" ht="22.5">
      <c r="A36" s="7" t="s">
        <v>17</v>
      </c>
      <c r="B36" s="8"/>
      <c r="C36" s="9">
        <v>1</v>
      </c>
      <c r="D36" s="9">
        <v>0</v>
      </c>
      <c r="E36" s="9">
        <v>2</v>
      </c>
      <c r="F36" s="9">
        <v>7</v>
      </c>
      <c r="G36" s="9">
        <v>2</v>
      </c>
      <c r="H36" s="9">
        <v>0</v>
      </c>
      <c r="I36" s="9">
        <v>1</v>
      </c>
      <c r="J36" s="9">
        <v>0</v>
      </c>
      <c r="K36" s="12">
        <f>SUM(C36:J36)</f>
        <v>13</v>
      </c>
    </row>
    <row r="37" spans="1:11" ht="33.75">
      <c r="A37" s="7" t="s">
        <v>18</v>
      </c>
      <c r="B37" s="14">
        <f aca="true" t="shared" si="7" ref="B37:I37">C36</f>
        <v>1</v>
      </c>
      <c r="C37" s="14">
        <f t="shared" si="7"/>
        <v>0</v>
      </c>
      <c r="D37" s="14">
        <f t="shared" si="7"/>
        <v>2</v>
      </c>
      <c r="E37" s="14">
        <f t="shared" si="7"/>
        <v>7</v>
      </c>
      <c r="F37" s="14">
        <f t="shared" si="7"/>
        <v>2</v>
      </c>
      <c r="G37" s="14">
        <f t="shared" si="7"/>
        <v>0</v>
      </c>
      <c r="H37" s="14">
        <f t="shared" si="7"/>
        <v>1</v>
      </c>
      <c r="I37" s="14">
        <f t="shared" si="7"/>
        <v>0</v>
      </c>
      <c r="J37" s="8"/>
      <c r="K37" s="12">
        <f>SUM(B37:I37)</f>
        <v>13</v>
      </c>
    </row>
    <row r="38" spans="1:11" ht="22.5">
      <c r="A38" s="7" t="s">
        <v>19</v>
      </c>
      <c r="B38" s="15">
        <f aca="true" t="shared" si="8" ref="B38:K38">SUM(B35-B36+B37)</f>
        <v>1</v>
      </c>
      <c r="C38" s="15">
        <f t="shared" si="8"/>
        <v>82</v>
      </c>
      <c r="D38" s="15">
        <f t="shared" si="8"/>
        <v>76</v>
      </c>
      <c r="E38" s="15">
        <f t="shared" si="8"/>
        <v>291</v>
      </c>
      <c r="F38" s="15">
        <f t="shared" si="8"/>
        <v>763</v>
      </c>
      <c r="G38" s="15">
        <f t="shared" si="8"/>
        <v>145</v>
      </c>
      <c r="H38" s="15">
        <f t="shared" si="8"/>
        <v>22</v>
      </c>
      <c r="I38" s="15">
        <f t="shared" si="8"/>
        <v>59</v>
      </c>
      <c r="J38" s="15">
        <f t="shared" si="8"/>
        <v>3</v>
      </c>
      <c r="K38" s="16">
        <f t="shared" si="8"/>
        <v>1442</v>
      </c>
    </row>
    <row r="39" spans="1:11" ht="22.5">
      <c r="A39" s="7" t="s">
        <v>20</v>
      </c>
      <c r="B39" s="9">
        <v>0</v>
      </c>
      <c r="C39" s="9">
        <v>1</v>
      </c>
      <c r="D39" s="9">
        <v>1</v>
      </c>
      <c r="E39" s="9">
        <v>3</v>
      </c>
      <c r="F39" s="9">
        <v>4</v>
      </c>
      <c r="G39" s="9">
        <v>2</v>
      </c>
      <c r="H39" s="9">
        <v>1</v>
      </c>
      <c r="I39" s="9">
        <v>1</v>
      </c>
      <c r="J39" s="9">
        <v>0</v>
      </c>
      <c r="K39" s="16">
        <f>SUM(B39:J39)</f>
        <v>13</v>
      </c>
    </row>
    <row r="40" spans="1:11" ht="22.5">
      <c r="A40" s="7" t="s">
        <v>21</v>
      </c>
      <c r="B40" s="9">
        <v>0</v>
      </c>
      <c r="C40" s="9">
        <v>45</v>
      </c>
      <c r="D40" s="9">
        <v>39</v>
      </c>
      <c r="E40" s="9">
        <v>111</v>
      </c>
      <c r="F40" s="9">
        <v>209</v>
      </c>
      <c r="G40" s="9">
        <v>37</v>
      </c>
      <c r="H40" s="9">
        <v>7</v>
      </c>
      <c r="I40" s="9">
        <v>12</v>
      </c>
      <c r="J40" s="9">
        <v>0</v>
      </c>
      <c r="K40" s="16">
        <f>SUM(B40:J40)</f>
        <v>460</v>
      </c>
    </row>
    <row r="41" spans="1:11" ht="22.5">
      <c r="A41" s="7" t="s">
        <v>22</v>
      </c>
      <c r="B41" s="18">
        <v>0</v>
      </c>
      <c r="C41" s="18">
        <v>1</v>
      </c>
      <c r="D41" s="18">
        <v>0</v>
      </c>
      <c r="E41" s="18">
        <v>2</v>
      </c>
      <c r="F41" s="18">
        <v>1</v>
      </c>
      <c r="G41" s="18">
        <v>0</v>
      </c>
      <c r="H41" s="18">
        <v>0</v>
      </c>
      <c r="I41" s="18">
        <v>1</v>
      </c>
      <c r="J41" s="18">
        <v>0</v>
      </c>
      <c r="K41" s="19">
        <f>SUM(B41:J41)</f>
        <v>5</v>
      </c>
    </row>
    <row r="42" spans="1:11" ht="12.75">
      <c r="A42" s="7" t="s">
        <v>23</v>
      </c>
      <c r="B42" s="18">
        <v>0</v>
      </c>
      <c r="C42" s="18">
        <f aca="true" t="shared" si="9" ref="C42:J42">C32</f>
        <v>0</v>
      </c>
      <c r="D42" s="18">
        <f t="shared" si="9"/>
        <v>0</v>
      </c>
      <c r="E42" s="18">
        <f t="shared" si="9"/>
        <v>0</v>
      </c>
      <c r="F42" s="18">
        <f t="shared" si="9"/>
        <v>0</v>
      </c>
      <c r="G42" s="18">
        <f t="shared" si="9"/>
        <v>0</v>
      </c>
      <c r="H42" s="18">
        <f t="shared" si="9"/>
        <v>0</v>
      </c>
      <c r="I42" s="18">
        <f t="shared" si="9"/>
        <v>0</v>
      </c>
      <c r="J42" s="18">
        <f t="shared" si="9"/>
        <v>0</v>
      </c>
      <c r="K42" s="19">
        <f>SUM(B42:J42)</f>
        <v>0</v>
      </c>
    </row>
    <row r="43" spans="1:11" ht="22.5">
      <c r="A43" s="7" t="s">
        <v>24</v>
      </c>
      <c r="B43" s="9">
        <f aca="true" t="shared" si="10" ref="B43:K43">SUM(B38-B39-B40-B41-B42)</f>
        <v>1</v>
      </c>
      <c r="C43" s="9">
        <f t="shared" si="10"/>
        <v>35</v>
      </c>
      <c r="D43" s="9">
        <f t="shared" si="10"/>
        <v>36</v>
      </c>
      <c r="E43" s="9">
        <f t="shared" si="10"/>
        <v>175</v>
      </c>
      <c r="F43" s="9">
        <f t="shared" si="10"/>
        <v>549</v>
      </c>
      <c r="G43" s="9">
        <f t="shared" si="10"/>
        <v>106</v>
      </c>
      <c r="H43" s="9">
        <f t="shared" si="10"/>
        <v>14</v>
      </c>
      <c r="I43" s="9">
        <f t="shared" si="10"/>
        <v>45</v>
      </c>
      <c r="J43" s="9">
        <f t="shared" si="10"/>
        <v>3</v>
      </c>
      <c r="K43" s="10">
        <f t="shared" si="10"/>
        <v>964</v>
      </c>
    </row>
    <row r="44" spans="1:11" ht="33.75">
      <c r="A44" s="7" t="s">
        <v>25</v>
      </c>
      <c r="B44" s="20">
        <f aca="true" t="shared" si="11" ref="B44:J44">SUM((B39*0.9)+(B40*0.75)+(B41*0.5)+(B42*0.5)+B43)</f>
        <v>1</v>
      </c>
      <c r="C44" s="20">
        <f t="shared" si="11"/>
        <v>70.15</v>
      </c>
      <c r="D44" s="20">
        <f t="shared" si="11"/>
        <v>66.15</v>
      </c>
      <c r="E44" s="20">
        <f t="shared" si="11"/>
        <v>261.95</v>
      </c>
      <c r="F44" s="20">
        <f t="shared" si="11"/>
        <v>709.85</v>
      </c>
      <c r="G44" s="20">
        <f t="shared" si="11"/>
        <v>135.55</v>
      </c>
      <c r="H44" s="20">
        <f t="shared" si="11"/>
        <v>20.15</v>
      </c>
      <c r="I44" s="20">
        <f t="shared" si="11"/>
        <v>55.4</v>
      </c>
      <c r="J44" s="20">
        <f t="shared" si="11"/>
        <v>3</v>
      </c>
      <c r="K44" s="21">
        <f>SUM(B44:J44)</f>
        <v>1323.2</v>
      </c>
    </row>
    <row r="45" spans="1:11" ht="12.75">
      <c r="A45" s="7" t="s">
        <v>26</v>
      </c>
      <c r="B45" s="22" t="s">
        <v>27</v>
      </c>
      <c r="C45" s="22" t="s">
        <v>28</v>
      </c>
      <c r="D45" s="23" t="s">
        <v>29</v>
      </c>
      <c r="E45" s="23" t="s">
        <v>30</v>
      </c>
      <c r="F45" s="23">
        <v>1</v>
      </c>
      <c r="G45" s="23" t="s">
        <v>31</v>
      </c>
      <c r="H45" s="23" t="s">
        <v>32</v>
      </c>
      <c r="I45" s="23" t="s">
        <v>33</v>
      </c>
      <c r="J45" s="23" t="s">
        <v>34</v>
      </c>
      <c r="K45" s="12"/>
    </row>
    <row r="46" spans="1:11" ht="15">
      <c r="A46" s="7" t="s">
        <v>35</v>
      </c>
      <c r="B46" s="24">
        <f>ROUND(B44/9*5,2)</f>
        <v>0.56</v>
      </c>
      <c r="C46" s="24">
        <f>ROUND(C44/9*6,2)</f>
        <v>46.77</v>
      </c>
      <c r="D46" s="24">
        <f>ROUND(D44/9*7,2)</f>
        <v>51.45</v>
      </c>
      <c r="E46" s="24">
        <f>ROUND(E44/9*8,2)</f>
        <v>232.84</v>
      </c>
      <c r="F46" s="24">
        <f>ROUND(F44*F45,2)</f>
        <v>709.85</v>
      </c>
      <c r="G46" s="24">
        <f>ROUND(G44/9*11,2)</f>
        <v>165.67</v>
      </c>
      <c r="H46" s="24">
        <f>ROUND(H44/9*13,2)</f>
        <v>29.11</v>
      </c>
      <c r="I46" s="24">
        <f>ROUND(I44/9*15,2)</f>
        <v>92.33</v>
      </c>
      <c r="J46" s="24">
        <f>ROUND(J44/9*18,2)</f>
        <v>6</v>
      </c>
      <c r="K46" s="25">
        <f>SUM(B46:J46)</f>
        <v>1334.58</v>
      </c>
    </row>
    <row r="47" spans="1:11" ht="23.25">
      <c r="A47" s="7" t="s">
        <v>53</v>
      </c>
      <c r="B47" s="26"/>
      <c r="C47" s="27"/>
      <c r="D47" s="14"/>
      <c r="E47" s="14"/>
      <c r="F47" s="14"/>
      <c r="G47" s="14"/>
      <c r="H47" s="14"/>
      <c r="I47" s="14"/>
      <c r="J47" s="14"/>
      <c r="K47" s="21">
        <v>0</v>
      </c>
    </row>
    <row r="48" spans="1:11" ht="23.25">
      <c r="A48" s="7" t="s">
        <v>42</v>
      </c>
      <c r="B48" s="26"/>
      <c r="C48" s="27"/>
      <c r="D48" s="14"/>
      <c r="E48" s="14"/>
      <c r="F48" s="14"/>
      <c r="G48" s="14"/>
      <c r="H48" s="14"/>
      <c r="I48" s="14"/>
      <c r="J48" s="14"/>
      <c r="K48" s="25">
        <f>K46+K47</f>
        <v>1334.58</v>
      </c>
    </row>
    <row r="49" spans="1:11" ht="16.5" thickBot="1">
      <c r="A49" s="30" t="s">
        <v>36</v>
      </c>
      <c r="B49" s="31"/>
      <c r="C49" s="32"/>
      <c r="D49" s="32"/>
      <c r="E49" s="32"/>
      <c r="F49" s="32"/>
      <c r="G49" s="32"/>
      <c r="H49" s="32"/>
      <c r="I49" s="32"/>
      <c r="J49" s="32"/>
      <c r="K49" s="33">
        <f>SUM(K48/100*98)</f>
        <v>1307.8883999999998</v>
      </c>
    </row>
    <row r="50" spans="6:11" ht="12.75">
      <c r="F50" s="28"/>
      <c r="G50" s="13"/>
      <c r="H50" s="29"/>
      <c r="J50" s="29"/>
      <c r="K50" s="13"/>
    </row>
    <row r="52" spans="1:4" ht="15.75">
      <c r="A52" s="1" t="s">
        <v>43</v>
      </c>
      <c r="D52" s="2" t="s">
        <v>0</v>
      </c>
    </row>
    <row r="53" spans="1:3" ht="13.5" thickBot="1">
      <c r="A53" s="2"/>
      <c r="C53" s="2" t="s">
        <v>44</v>
      </c>
    </row>
    <row r="54" spans="1:11" ht="15">
      <c r="A54" s="3" t="s">
        <v>1</v>
      </c>
      <c r="B54" s="4" t="s">
        <v>2</v>
      </c>
      <c r="C54" s="5" t="s">
        <v>3</v>
      </c>
      <c r="D54" s="5" t="s">
        <v>4</v>
      </c>
      <c r="E54" s="5" t="s">
        <v>5</v>
      </c>
      <c r="F54" s="5" t="s">
        <v>6</v>
      </c>
      <c r="G54" s="5" t="s">
        <v>7</v>
      </c>
      <c r="H54" s="5" t="s">
        <v>8</v>
      </c>
      <c r="I54" s="5" t="s">
        <v>9</v>
      </c>
      <c r="J54" s="5" t="s">
        <v>10</v>
      </c>
      <c r="K54" s="6" t="s">
        <v>11</v>
      </c>
    </row>
    <row r="55" spans="1:11" ht="12.75">
      <c r="A55" s="7" t="s">
        <v>12</v>
      </c>
      <c r="B55" s="8"/>
      <c r="C55" s="9">
        <v>13</v>
      </c>
      <c r="D55" s="9">
        <v>275</v>
      </c>
      <c r="E55" s="9">
        <v>263</v>
      </c>
      <c r="F55" s="9">
        <v>997</v>
      </c>
      <c r="G55" s="9">
        <v>100</v>
      </c>
      <c r="H55" s="9">
        <v>90</v>
      </c>
      <c r="I55" s="9">
        <v>22</v>
      </c>
      <c r="J55" s="9">
        <v>0</v>
      </c>
      <c r="K55" s="10">
        <f>SUM(C55:J55)</f>
        <v>1760</v>
      </c>
    </row>
    <row r="56" spans="1:11" ht="12.75">
      <c r="A56" s="7" t="s">
        <v>13</v>
      </c>
      <c r="B56" s="8"/>
      <c r="C56" s="14">
        <v>1</v>
      </c>
      <c r="D56" s="14">
        <v>2</v>
      </c>
      <c r="E56" s="14">
        <v>0</v>
      </c>
      <c r="F56" s="14">
        <v>0</v>
      </c>
      <c r="G56" s="14">
        <v>0</v>
      </c>
      <c r="H56" s="14">
        <v>0</v>
      </c>
      <c r="I56" s="14">
        <v>0</v>
      </c>
      <c r="J56" s="14">
        <v>0</v>
      </c>
      <c r="K56" s="10">
        <f>SUM(C56:J56)</f>
        <v>3</v>
      </c>
    </row>
    <row r="57" spans="1:11" ht="12.75">
      <c r="A57" s="7" t="s">
        <v>14</v>
      </c>
      <c r="B57" s="8"/>
      <c r="C57" s="14">
        <v>0</v>
      </c>
      <c r="D57" s="14">
        <v>0</v>
      </c>
      <c r="E57" s="14">
        <v>0</v>
      </c>
      <c r="F57" s="14">
        <v>0</v>
      </c>
      <c r="G57" s="14">
        <v>0</v>
      </c>
      <c r="H57" s="14">
        <v>0</v>
      </c>
      <c r="I57" s="14">
        <v>0</v>
      </c>
      <c r="J57" s="14">
        <v>0</v>
      </c>
      <c r="K57" s="10">
        <f>SUM(C57:J57)</f>
        <v>0</v>
      </c>
    </row>
    <row r="58" spans="1:11" ht="12.75">
      <c r="A58" s="7" t="s">
        <v>15</v>
      </c>
      <c r="B58" s="8"/>
      <c r="C58" s="11">
        <v>1</v>
      </c>
      <c r="D58" s="11">
        <v>9</v>
      </c>
      <c r="E58" s="11">
        <v>13</v>
      </c>
      <c r="F58" s="11">
        <v>30</v>
      </c>
      <c r="G58" s="11">
        <v>7</v>
      </c>
      <c r="H58" s="11">
        <v>2</v>
      </c>
      <c r="I58" s="11">
        <v>1</v>
      </c>
      <c r="J58" s="11">
        <v>0</v>
      </c>
      <c r="K58" s="10">
        <f>SUM(C58:J58)</f>
        <v>63</v>
      </c>
    </row>
    <row r="59" spans="1:11" ht="12.75">
      <c r="A59" s="7" t="s">
        <v>16</v>
      </c>
      <c r="B59" s="8"/>
      <c r="C59" s="14">
        <v>0</v>
      </c>
      <c r="D59" s="14">
        <v>0</v>
      </c>
      <c r="E59" s="14">
        <v>0</v>
      </c>
      <c r="F59" s="14">
        <v>0</v>
      </c>
      <c r="G59" s="14">
        <v>0</v>
      </c>
      <c r="H59" s="14">
        <v>0</v>
      </c>
      <c r="I59" s="14">
        <v>0</v>
      </c>
      <c r="J59" s="14">
        <v>0</v>
      </c>
      <c r="K59" s="10">
        <f>SUM(C59:J59)</f>
        <v>0</v>
      </c>
    </row>
    <row r="60" spans="1:11" ht="22.5">
      <c r="A60" s="7" t="s">
        <v>52</v>
      </c>
      <c r="B60" s="8"/>
      <c r="C60" s="9">
        <f aca="true" t="shared" si="12" ref="C60:K60">C55+C56+C57-C58-C59</f>
        <v>13</v>
      </c>
      <c r="D60" s="9">
        <f t="shared" si="12"/>
        <v>268</v>
      </c>
      <c r="E60" s="9">
        <f t="shared" si="12"/>
        <v>250</v>
      </c>
      <c r="F60" s="9">
        <f t="shared" si="12"/>
        <v>967</v>
      </c>
      <c r="G60" s="9">
        <f t="shared" si="12"/>
        <v>93</v>
      </c>
      <c r="H60" s="9">
        <f t="shared" si="12"/>
        <v>88</v>
      </c>
      <c r="I60" s="9">
        <f t="shared" si="12"/>
        <v>21</v>
      </c>
      <c r="J60" s="9">
        <f t="shared" si="12"/>
        <v>0</v>
      </c>
      <c r="K60" s="10">
        <f t="shared" si="12"/>
        <v>1700</v>
      </c>
    </row>
    <row r="61" spans="1:11" ht="22.5">
      <c r="A61" s="7" t="s">
        <v>17</v>
      </c>
      <c r="B61" s="8"/>
      <c r="C61" s="9">
        <v>0</v>
      </c>
      <c r="D61" s="9">
        <v>1</v>
      </c>
      <c r="E61" s="9">
        <v>2</v>
      </c>
      <c r="F61" s="9">
        <v>7</v>
      </c>
      <c r="G61" s="9">
        <v>0</v>
      </c>
      <c r="H61" s="9">
        <v>1</v>
      </c>
      <c r="I61" s="9">
        <v>0</v>
      </c>
      <c r="J61" s="9">
        <v>0</v>
      </c>
      <c r="K61" s="12">
        <f>SUM(C61:J61)</f>
        <v>11</v>
      </c>
    </row>
    <row r="62" spans="1:11" ht="33.75">
      <c r="A62" s="7" t="s">
        <v>18</v>
      </c>
      <c r="B62" s="14">
        <f aca="true" t="shared" si="13" ref="B62:I62">C61</f>
        <v>0</v>
      </c>
      <c r="C62" s="14">
        <f t="shared" si="13"/>
        <v>1</v>
      </c>
      <c r="D62" s="14">
        <f t="shared" si="13"/>
        <v>2</v>
      </c>
      <c r="E62" s="14">
        <f t="shared" si="13"/>
        <v>7</v>
      </c>
      <c r="F62" s="14">
        <f t="shared" si="13"/>
        <v>0</v>
      </c>
      <c r="G62" s="14">
        <f t="shared" si="13"/>
        <v>1</v>
      </c>
      <c r="H62" s="14">
        <f t="shared" si="13"/>
        <v>0</v>
      </c>
      <c r="I62" s="14">
        <f t="shared" si="13"/>
        <v>0</v>
      </c>
      <c r="J62" s="8"/>
      <c r="K62" s="12">
        <f>SUM(B62:I62)</f>
        <v>11</v>
      </c>
    </row>
    <row r="63" spans="1:11" ht="22.5">
      <c r="A63" s="7" t="s">
        <v>19</v>
      </c>
      <c r="B63" s="15">
        <f aca="true" t="shared" si="14" ref="B63:K63">SUM(B60-B61+B62)</f>
        <v>0</v>
      </c>
      <c r="C63" s="15">
        <f t="shared" si="14"/>
        <v>14</v>
      </c>
      <c r="D63" s="15">
        <f t="shared" si="14"/>
        <v>269</v>
      </c>
      <c r="E63" s="15">
        <f t="shared" si="14"/>
        <v>255</v>
      </c>
      <c r="F63" s="15">
        <f t="shared" si="14"/>
        <v>960</v>
      </c>
      <c r="G63" s="15">
        <f t="shared" si="14"/>
        <v>94</v>
      </c>
      <c r="H63" s="15">
        <f t="shared" si="14"/>
        <v>87</v>
      </c>
      <c r="I63" s="15">
        <f t="shared" si="14"/>
        <v>21</v>
      </c>
      <c r="J63" s="15">
        <f t="shared" si="14"/>
        <v>0</v>
      </c>
      <c r="K63" s="16">
        <f t="shared" si="14"/>
        <v>1700</v>
      </c>
    </row>
    <row r="64" spans="1:11" ht="22.5">
      <c r="A64" s="7" t="s">
        <v>20</v>
      </c>
      <c r="B64" s="9">
        <v>0</v>
      </c>
      <c r="C64" s="9">
        <v>0</v>
      </c>
      <c r="D64" s="9">
        <v>2</v>
      </c>
      <c r="E64" s="9">
        <v>4</v>
      </c>
      <c r="F64" s="9">
        <v>8</v>
      </c>
      <c r="G64" s="9">
        <v>2</v>
      </c>
      <c r="H64" s="9">
        <v>0</v>
      </c>
      <c r="I64" s="9">
        <v>1</v>
      </c>
      <c r="J64" s="9">
        <v>0</v>
      </c>
      <c r="K64" s="16">
        <f>SUM(B64:J64)</f>
        <v>17</v>
      </c>
    </row>
    <row r="65" spans="1:11" ht="22.5">
      <c r="A65" s="7" t="s">
        <v>21</v>
      </c>
      <c r="B65" s="9">
        <v>0</v>
      </c>
      <c r="C65" s="9">
        <v>9</v>
      </c>
      <c r="D65" s="9">
        <v>163</v>
      </c>
      <c r="E65" s="9">
        <v>97</v>
      </c>
      <c r="F65" s="9">
        <v>214</v>
      </c>
      <c r="G65" s="9">
        <v>23</v>
      </c>
      <c r="H65" s="9">
        <v>12</v>
      </c>
      <c r="I65" s="9">
        <v>2</v>
      </c>
      <c r="J65" s="9">
        <v>0</v>
      </c>
      <c r="K65" s="16">
        <f>SUM(B65:J65)</f>
        <v>520</v>
      </c>
    </row>
    <row r="66" spans="1:11" ht="22.5">
      <c r="A66" s="7" t="s">
        <v>22</v>
      </c>
      <c r="B66" s="18">
        <v>0</v>
      </c>
      <c r="C66" s="18">
        <v>0</v>
      </c>
      <c r="D66" s="18">
        <v>1</v>
      </c>
      <c r="E66" s="18">
        <v>0</v>
      </c>
      <c r="F66" s="18">
        <v>1</v>
      </c>
      <c r="G66" s="18">
        <v>1</v>
      </c>
      <c r="H66" s="18">
        <v>0</v>
      </c>
      <c r="I66" s="18">
        <v>0</v>
      </c>
      <c r="J66" s="18">
        <v>0</v>
      </c>
      <c r="K66" s="19">
        <f>SUM(B66:J66)</f>
        <v>3</v>
      </c>
    </row>
    <row r="67" spans="1:11" ht="12.75">
      <c r="A67" s="7" t="s">
        <v>23</v>
      </c>
      <c r="B67" s="18">
        <v>0</v>
      </c>
      <c r="C67" s="18">
        <f aca="true" t="shared" si="15" ref="C67:J67">C57</f>
        <v>0</v>
      </c>
      <c r="D67" s="18">
        <f t="shared" si="15"/>
        <v>0</v>
      </c>
      <c r="E67" s="18">
        <f t="shared" si="15"/>
        <v>0</v>
      </c>
      <c r="F67" s="18">
        <f t="shared" si="15"/>
        <v>0</v>
      </c>
      <c r="G67" s="18">
        <f t="shared" si="15"/>
        <v>0</v>
      </c>
      <c r="H67" s="18">
        <f t="shared" si="15"/>
        <v>0</v>
      </c>
      <c r="I67" s="18">
        <f t="shared" si="15"/>
        <v>0</v>
      </c>
      <c r="J67" s="18">
        <f t="shared" si="15"/>
        <v>0</v>
      </c>
      <c r="K67" s="19">
        <f>SUM(B67:J67)</f>
        <v>0</v>
      </c>
    </row>
    <row r="68" spans="1:11" ht="22.5">
      <c r="A68" s="7" t="s">
        <v>24</v>
      </c>
      <c r="B68" s="9">
        <f aca="true" t="shared" si="16" ref="B68:K68">SUM(B63-B64-B65-B66-B67)</f>
        <v>0</v>
      </c>
      <c r="C68" s="9">
        <f t="shared" si="16"/>
        <v>5</v>
      </c>
      <c r="D68" s="9">
        <f t="shared" si="16"/>
        <v>103</v>
      </c>
      <c r="E68" s="9">
        <f t="shared" si="16"/>
        <v>154</v>
      </c>
      <c r="F68" s="9">
        <f t="shared" si="16"/>
        <v>737</v>
      </c>
      <c r="G68" s="9">
        <f t="shared" si="16"/>
        <v>68</v>
      </c>
      <c r="H68" s="9">
        <f t="shared" si="16"/>
        <v>75</v>
      </c>
      <c r="I68" s="9">
        <f t="shared" si="16"/>
        <v>18</v>
      </c>
      <c r="J68" s="9">
        <f t="shared" si="16"/>
        <v>0</v>
      </c>
      <c r="K68" s="10">
        <f t="shared" si="16"/>
        <v>1160</v>
      </c>
    </row>
    <row r="69" spans="1:11" ht="33.75">
      <c r="A69" s="7" t="s">
        <v>25</v>
      </c>
      <c r="B69" s="20">
        <f aca="true" t="shared" si="17" ref="B69:J69">SUM((B64*0.9)+(B65*0.75)+(B66*0.5)+(B67*0.5)+B68)</f>
        <v>0</v>
      </c>
      <c r="C69" s="20">
        <f t="shared" si="17"/>
        <v>11.75</v>
      </c>
      <c r="D69" s="20">
        <f t="shared" si="17"/>
        <v>227.55</v>
      </c>
      <c r="E69" s="20">
        <f t="shared" si="17"/>
        <v>230.35</v>
      </c>
      <c r="F69" s="20">
        <f t="shared" si="17"/>
        <v>905.2</v>
      </c>
      <c r="G69" s="20">
        <f t="shared" si="17"/>
        <v>87.55</v>
      </c>
      <c r="H69" s="20">
        <f t="shared" si="17"/>
        <v>84</v>
      </c>
      <c r="I69" s="20">
        <f t="shared" si="17"/>
        <v>20.4</v>
      </c>
      <c r="J69" s="20">
        <f t="shared" si="17"/>
        <v>0</v>
      </c>
      <c r="K69" s="21">
        <f>SUM(B69:J69)</f>
        <v>1566.8</v>
      </c>
    </row>
    <row r="70" spans="1:11" ht="12.75">
      <c r="A70" s="7" t="s">
        <v>26</v>
      </c>
      <c r="B70" s="22" t="s">
        <v>27</v>
      </c>
      <c r="C70" s="22" t="s">
        <v>28</v>
      </c>
      <c r="D70" s="23" t="s">
        <v>29</v>
      </c>
      <c r="E70" s="23" t="s">
        <v>30</v>
      </c>
      <c r="F70" s="23">
        <v>1</v>
      </c>
      <c r="G70" s="23" t="s">
        <v>31</v>
      </c>
      <c r="H70" s="23" t="s">
        <v>32</v>
      </c>
      <c r="I70" s="23" t="s">
        <v>33</v>
      </c>
      <c r="J70" s="23" t="s">
        <v>34</v>
      </c>
      <c r="K70" s="12"/>
    </row>
    <row r="71" spans="1:11" ht="15">
      <c r="A71" s="7" t="s">
        <v>35</v>
      </c>
      <c r="B71" s="24">
        <f>ROUND(B69/9*5,2)</f>
        <v>0</v>
      </c>
      <c r="C71" s="24">
        <f>ROUND(C69/9*6,2)</f>
        <v>7.83</v>
      </c>
      <c r="D71" s="24">
        <f>ROUND(D69/9*7,2)</f>
        <v>176.98</v>
      </c>
      <c r="E71" s="24">
        <f>ROUND(E69/9*8,2)</f>
        <v>204.76</v>
      </c>
      <c r="F71" s="24">
        <f>ROUND(F69*F70,2)</f>
        <v>905.2</v>
      </c>
      <c r="G71" s="24">
        <f>ROUND(G69/9*11,2)</f>
        <v>107.01</v>
      </c>
      <c r="H71" s="24">
        <f>ROUND(H69/9*13,2)</f>
        <v>121.33</v>
      </c>
      <c r="I71" s="24">
        <f>ROUND(I69/9*15,2)</f>
        <v>34</v>
      </c>
      <c r="J71" s="24">
        <f>ROUND(J69/9*18,2)</f>
        <v>0</v>
      </c>
      <c r="K71" s="25">
        <f>SUM(B71:J71)</f>
        <v>1557.11</v>
      </c>
    </row>
    <row r="72" spans="1:11" ht="23.25">
      <c r="A72" s="7" t="s">
        <v>53</v>
      </c>
      <c r="B72" s="26"/>
      <c r="C72" s="27"/>
      <c r="D72" s="14"/>
      <c r="E72" s="14"/>
      <c r="F72" s="14"/>
      <c r="G72" s="14"/>
      <c r="H72" s="14"/>
      <c r="I72" s="14"/>
      <c r="J72" s="14"/>
      <c r="K72" s="21">
        <v>0</v>
      </c>
    </row>
    <row r="73" spans="1:11" ht="34.5">
      <c r="A73" s="7" t="s">
        <v>45</v>
      </c>
      <c r="B73" s="26"/>
      <c r="C73" s="27"/>
      <c r="D73" s="14"/>
      <c r="E73" s="14"/>
      <c r="F73" s="14"/>
      <c r="G73" s="14"/>
      <c r="H73" s="14"/>
      <c r="I73" s="14"/>
      <c r="J73" s="14"/>
      <c r="K73" s="25">
        <f>SUM(K71+K72)</f>
        <v>1557.11</v>
      </c>
    </row>
    <row r="74" spans="1:11" ht="16.5" thickBot="1">
      <c r="A74" s="30" t="s">
        <v>36</v>
      </c>
      <c r="B74" s="31"/>
      <c r="C74" s="32"/>
      <c r="D74" s="32"/>
      <c r="E74" s="32"/>
      <c r="F74" s="32"/>
      <c r="G74" s="32"/>
      <c r="H74" s="32"/>
      <c r="I74" s="32"/>
      <c r="J74" s="32"/>
      <c r="K74" s="33">
        <f>SUM(K73/100*98)</f>
        <v>1525.9678</v>
      </c>
    </row>
    <row r="75" spans="6:11" ht="12.75">
      <c r="F75" s="28"/>
      <c r="G75" s="13"/>
      <c r="H75" s="29"/>
      <c r="J75" s="29"/>
      <c r="K75" s="13"/>
    </row>
    <row r="76" spans="1:4" ht="15.75">
      <c r="A76" s="1" t="s">
        <v>46</v>
      </c>
      <c r="D76" s="2" t="s">
        <v>0</v>
      </c>
    </row>
    <row r="77" spans="1:3" ht="16.5" thickBot="1">
      <c r="A77" s="2"/>
      <c r="C77" s="1" t="s">
        <v>47</v>
      </c>
    </row>
    <row r="78" spans="1:11" ht="15">
      <c r="A78" s="3" t="s">
        <v>1</v>
      </c>
      <c r="B78" s="4" t="s">
        <v>2</v>
      </c>
      <c r="C78" s="5" t="s">
        <v>3</v>
      </c>
      <c r="D78" s="5" t="s">
        <v>4</v>
      </c>
      <c r="E78" s="5" t="s">
        <v>5</v>
      </c>
      <c r="F78" s="5" t="s">
        <v>6</v>
      </c>
      <c r="G78" s="5" t="s">
        <v>7</v>
      </c>
      <c r="H78" s="5" t="s">
        <v>8</v>
      </c>
      <c r="I78" s="5" t="s">
        <v>9</v>
      </c>
      <c r="J78" s="5" t="s">
        <v>10</v>
      </c>
      <c r="K78" s="6" t="s">
        <v>11</v>
      </c>
    </row>
    <row r="79" spans="1:11" ht="12.75">
      <c r="A79" s="7" t="s">
        <v>12</v>
      </c>
      <c r="B79" s="8"/>
      <c r="C79" s="9">
        <v>284</v>
      </c>
      <c r="D79" s="9">
        <v>1267</v>
      </c>
      <c r="E79" s="9">
        <v>2953</v>
      </c>
      <c r="F79" s="9">
        <v>449</v>
      </c>
      <c r="G79" s="9">
        <v>46</v>
      </c>
      <c r="H79" s="9">
        <v>1</v>
      </c>
      <c r="I79" s="9">
        <v>0</v>
      </c>
      <c r="J79" s="9">
        <v>2</v>
      </c>
      <c r="K79" s="10">
        <f>SUM(B79:J79)</f>
        <v>5002</v>
      </c>
    </row>
    <row r="80" spans="1:11" ht="12.75">
      <c r="A80" s="7" t="s">
        <v>13</v>
      </c>
      <c r="B80" s="8"/>
      <c r="C80" s="14">
        <v>3</v>
      </c>
      <c r="D80" s="14">
        <v>1</v>
      </c>
      <c r="E80" s="14">
        <v>0</v>
      </c>
      <c r="F80" s="14">
        <v>0</v>
      </c>
      <c r="G80" s="14">
        <v>0</v>
      </c>
      <c r="H80" s="14">
        <v>0</v>
      </c>
      <c r="I80" s="14">
        <v>0</v>
      </c>
      <c r="J80" s="14">
        <v>0</v>
      </c>
      <c r="K80" s="12">
        <f>SUM(B80:J80)</f>
        <v>4</v>
      </c>
    </row>
    <row r="81" spans="1:11" ht="12.75">
      <c r="A81" s="7" t="s">
        <v>14</v>
      </c>
      <c r="B81" s="8"/>
      <c r="C81" s="14">
        <v>0</v>
      </c>
      <c r="D81" s="14">
        <v>0</v>
      </c>
      <c r="E81" s="14">
        <v>0</v>
      </c>
      <c r="F81" s="14">
        <v>0</v>
      </c>
      <c r="G81" s="14">
        <v>0</v>
      </c>
      <c r="H81" s="14">
        <v>0</v>
      </c>
      <c r="I81" s="14">
        <v>0</v>
      </c>
      <c r="J81" s="14">
        <v>0</v>
      </c>
      <c r="K81" s="12">
        <f>SUM(B81:J81)</f>
        <v>0</v>
      </c>
    </row>
    <row r="82" spans="1:11" ht="12.75">
      <c r="A82" s="7" t="s">
        <v>15</v>
      </c>
      <c r="B82" s="8"/>
      <c r="C82" s="11">
        <v>9</v>
      </c>
      <c r="D82" s="11">
        <v>38</v>
      </c>
      <c r="E82" s="11">
        <v>37</v>
      </c>
      <c r="F82" s="11">
        <v>5</v>
      </c>
      <c r="G82" s="11">
        <v>0</v>
      </c>
      <c r="H82" s="11">
        <v>0</v>
      </c>
      <c r="I82" s="11">
        <v>0</v>
      </c>
      <c r="J82" s="11">
        <v>0</v>
      </c>
      <c r="K82" s="10">
        <f>SUM(C82:J82)</f>
        <v>89</v>
      </c>
    </row>
    <row r="83" spans="1:11" ht="12.75">
      <c r="A83" s="7" t="s">
        <v>16</v>
      </c>
      <c r="B83" s="8"/>
      <c r="C83" s="14">
        <v>0</v>
      </c>
      <c r="D83" s="14">
        <v>0</v>
      </c>
      <c r="E83" s="14">
        <v>0</v>
      </c>
      <c r="F83" s="14">
        <v>0</v>
      </c>
      <c r="G83" s="14">
        <v>0</v>
      </c>
      <c r="H83" s="14">
        <v>0</v>
      </c>
      <c r="I83" s="14">
        <v>0</v>
      </c>
      <c r="J83" s="14">
        <v>0</v>
      </c>
      <c r="K83" s="12">
        <f>SUM(C83:J83)</f>
        <v>0</v>
      </c>
    </row>
    <row r="84" spans="1:11" ht="22.5">
      <c r="A84" s="7" t="s">
        <v>52</v>
      </c>
      <c r="B84" s="8"/>
      <c r="C84" s="9">
        <f aca="true" t="shared" si="18" ref="C84:K84">C79+C80+C81-C82-C83</f>
        <v>278</v>
      </c>
      <c r="D84" s="9">
        <f t="shared" si="18"/>
        <v>1230</v>
      </c>
      <c r="E84" s="9">
        <f t="shared" si="18"/>
        <v>2916</v>
      </c>
      <c r="F84" s="9">
        <f t="shared" si="18"/>
        <v>444</v>
      </c>
      <c r="G84" s="9">
        <f t="shared" si="18"/>
        <v>46</v>
      </c>
      <c r="H84" s="9">
        <f t="shared" si="18"/>
        <v>1</v>
      </c>
      <c r="I84" s="9">
        <f t="shared" si="18"/>
        <v>0</v>
      </c>
      <c r="J84" s="9">
        <f t="shared" si="18"/>
        <v>2</v>
      </c>
      <c r="K84" s="10">
        <f t="shared" si="18"/>
        <v>4917</v>
      </c>
    </row>
    <row r="85" spans="1:11" ht="22.5">
      <c r="A85" s="7" t="s">
        <v>17</v>
      </c>
      <c r="B85" s="8"/>
      <c r="C85" s="9">
        <v>0</v>
      </c>
      <c r="D85" s="9">
        <v>2</v>
      </c>
      <c r="E85" s="9">
        <v>16</v>
      </c>
      <c r="F85" s="9">
        <v>6</v>
      </c>
      <c r="G85" s="9">
        <v>5</v>
      </c>
      <c r="H85" s="9">
        <v>0</v>
      </c>
      <c r="I85" s="9">
        <v>0</v>
      </c>
      <c r="J85" s="9">
        <v>2</v>
      </c>
      <c r="K85" s="12">
        <f>SUM(C85:J85)</f>
        <v>31</v>
      </c>
    </row>
    <row r="86" spans="1:11" ht="33.75">
      <c r="A86" s="7" t="s">
        <v>18</v>
      </c>
      <c r="B86" s="14">
        <f aca="true" t="shared" si="19" ref="B86:I86">C85</f>
        <v>0</v>
      </c>
      <c r="C86" s="14">
        <f t="shared" si="19"/>
        <v>2</v>
      </c>
      <c r="D86" s="14">
        <f t="shared" si="19"/>
        <v>16</v>
      </c>
      <c r="E86" s="14">
        <f t="shared" si="19"/>
        <v>6</v>
      </c>
      <c r="F86" s="14">
        <f t="shared" si="19"/>
        <v>5</v>
      </c>
      <c r="G86" s="14">
        <f t="shared" si="19"/>
        <v>0</v>
      </c>
      <c r="H86" s="14">
        <f t="shared" si="19"/>
        <v>0</v>
      </c>
      <c r="I86" s="14">
        <f t="shared" si="19"/>
        <v>2</v>
      </c>
      <c r="J86" s="8"/>
      <c r="K86" s="12">
        <f>SUM(B86:I86)</f>
        <v>31</v>
      </c>
    </row>
    <row r="87" spans="1:11" ht="22.5">
      <c r="A87" s="7" t="s">
        <v>19</v>
      </c>
      <c r="B87" s="15">
        <f aca="true" t="shared" si="20" ref="B87:K87">SUM(B84-B85+B86)</f>
        <v>0</v>
      </c>
      <c r="C87" s="15">
        <f t="shared" si="20"/>
        <v>280</v>
      </c>
      <c r="D87" s="15">
        <f t="shared" si="20"/>
        <v>1244</v>
      </c>
      <c r="E87" s="15">
        <f t="shared" si="20"/>
        <v>2906</v>
      </c>
      <c r="F87" s="15">
        <f t="shared" si="20"/>
        <v>443</v>
      </c>
      <c r="G87" s="15">
        <f t="shared" si="20"/>
        <v>41</v>
      </c>
      <c r="H87" s="15">
        <f t="shared" si="20"/>
        <v>1</v>
      </c>
      <c r="I87" s="15">
        <f t="shared" si="20"/>
        <v>2</v>
      </c>
      <c r="J87" s="15">
        <f t="shared" si="20"/>
        <v>0</v>
      </c>
      <c r="K87" s="16">
        <f t="shared" si="20"/>
        <v>4917</v>
      </c>
    </row>
    <row r="88" spans="1:11" ht="22.5">
      <c r="A88" s="7" t="s">
        <v>20</v>
      </c>
      <c r="B88" s="9">
        <v>0</v>
      </c>
      <c r="C88" s="9">
        <v>1</v>
      </c>
      <c r="D88" s="9">
        <v>4</v>
      </c>
      <c r="E88" s="9">
        <v>4</v>
      </c>
      <c r="F88" s="9">
        <v>2</v>
      </c>
      <c r="G88" s="9">
        <v>0</v>
      </c>
      <c r="H88" s="9">
        <v>0</v>
      </c>
      <c r="I88" s="9">
        <v>0</v>
      </c>
      <c r="J88" s="9">
        <v>0</v>
      </c>
      <c r="K88" s="16">
        <f>SUM(B88:J88)</f>
        <v>11</v>
      </c>
    </row>
    <row r="89" spans="1:11" ht="22.5">
      <c r="A89" s="7" t="s">
        <v>21</v>
      </c>
      <c r="B89" s="9">
        <v>0</v>
      </c>
      <c r="C89" s="9">
        <v>223</v>
      </c>
      <c r="D89" s="9">
        <v>758</v>
      </c>
      <c r="E89" s="9">
        <v>942</v>
      </c>
      <c r="F89" s="9">
        <v>137</v>
      </c>
      <c r="G89" s="9">
        <v>10</v>
      </c>
      <c r="H89" s="9">
        <v>0</v>
      </c>
      <c r="I89" s="9">
        <v>0</v>
      </c>
      <c r="J89" s="9">
        <v>0</v>
      </c>
      <c r="K89" s="16">
        <f>SUM(B89:J89)</f>
        <v>2070</v>
      </c>
    </row>
    <row r="90" spans="1:11" ht="22.5">
      <c r="A90" s="7" t="s">
        <v>22</v>
      </c>
      <c r="B90" s="18">
        <v>0</v>
      </c>
      <c r="C90" s="18">
        <v>0</v>
      </c>
      <c r="D90" s="18">
        <v>2</v>
      </c>
      <c r="E90" s="18">
        <v>2</v>
      </c>
      <c r="F90" s="18">
        <v>0</v>
      </c>
      <c r="G90" s="18">
        <v>1</v>
      </c>
      <c r="H90" s="18">
        <v>0</v>
      </c>
      <c r="I90" s="18">
        <v>2</v>
      </c>
      <c r="J90" s="18">
        <v>0</v>
      </c>
      <c r="K90" s="19">
        <f>SUM(B90:J90)</f>
        <v>7</v>
      </c>
    </row>
    <row r="91" spans="1:11" ht="12.75">
      <c r="A91" s="7" t="s">
        <v>23</v>
      </c>
      <c r="B91" s="18">
        <v>0</v>
      </c>
      <c r="C91" s="18">
        <f aca="true" t="shared" si="21" ref="C91:J91">C81</f>
        <v>0</v>
      </c>
      <c r="D91" s="18">
        <f t="shared" si="21"/>
        <v>0</v>
      </c>
      <c r="E91" s="18">
        <f t="shared" si="21"/>
        <v>0</v>
      </c>
      <c r="F91" s="18">
        <f t="shared" si="21"/>
        <v>0</v>
      </c>
      <c r="G91" s="18">
        <f t="shared" si="21"/>
        <v>0</v>
      </c>
      <c r="H91" s="18">
        <f t="shared" si="21"/>
        <v>0</v>
      </c>
      <c r="I91" s="18">
        <f t="shared" si="21"/>
        <v>0</v>
      </c>
      <c r="J91" s="18">
        <f t="shared" si="21"/>
        <v>0</v>
      </c>
      <c r="K91" s="19">
        <f>SUM(B91:J91)</f>
        <v>0</v>
      </c>
    </row>
    <row r="92" spans="1:11" ht="22.5">
      <c r="A92" s="7" t="s">
        <v>24</v>
      </c>
      <c r="B92" s="9">
        <f aca="true" t="shared" si="22" ref="B92:K92">SUM(B87-B88-B89-B90-B91)</f>
        <v>0</v>
      </c>
      <c r="C92" s="9">
        <f t="shared" si="22"/>
        <v>56</v>
      </c>
      <c r="D92" s="9">
        <f t="shared" si="22"/>
        <v>480</v>
      </c>
      <c r="E92" s="9">
        <f t="shared" si="22"/>
        <v>1958</v>
      </c>
      <c r="F92" s="9">
        <f t="shared" si="22"/>
        <v>304</v>
      </c>
      <c r="G92" s="9">
        <f t="shared" si="22"/>
        <v>30</v>
      </c>
      <c r="H92" s="9">
        <f t="shared" si="22"/>
        <v>1</v>
      </c>
      <c r="I92" s="9">
        <f t="shared" si="22"/>
        <v>0</v>
      </c>
      <c r="J92" s="9">
        <f t="shared" si="22"/>
        <v>0</v>
      </c>
      <c r="K92" s="10">
        <f t="shared" si="22"/>
        <v>2829</v>
      </c>
    </row>
    <row r="93" spans="1:11" ht="33.75">
      <c r="A93" s="7" t="s">
        <v>25</v>
      </c>
      <c r="B93" s="20">
        <f aca="true" t="shared" si="23" ref="B93:J93">SUM((B88*0.9)+(B89*0.75)+(B90*0.5)+(B91*0.5)+B92)</f>
        <v>0</v>
      </c>
      <c r="C93" s="20">
        <f t="shared" si="23"/>
        <v>224.15</v>
      </c>
      <c r="D93" s="20">
        <f t="shared" si="23"/>
        <v>1053.1</v>
      </c>
      <c r="E93" s="20">
        <f t="shared" si="23"/>
        <v>2669.1</v>
      </c>
      <c r="F93" s="20">
        <f t="shared" si="23"/>
        <v>408.55</v>
      </c>
      <c r="G93" s="20">
        <f t="shared" si="23"/>
        <v>38</v>
      </c>
      <c r="H93" s="20">
        <f t="shared" si="23"/>
        <v>1</v>
      </c>
      <c r="I93" s="20">
        <f t="shared" si="23"/>
        <v>1</v>
      </c>
      <c r="J93" s="20">
        <f t="shared" si="23"/>
        <v>0</v>
      </c>
      <c r="K93" s="21">
        <f>SUM(B93:J93)</f>
        <v>4394.9</v>
      </c>
    </row>
    <row r="94" spans="1:11" ht="12.75">
      <c r="A94" s="7" t="s">
        <v>26</v>
      </c>
      <c r="B94" s="22" t="s">
        <v>27</v>
      </c>
      <c r="C94" s="22" t="s">
        <v>28</v>
      </c>
      <c r="D94" s="23" t="s">
        <v>29</v>
      </c>
      <c r="E94" s="23" t="s">
        <v>30</v>
      </c>
      <c r="F94" s="23">
        <v>1</v>
      </c>
      <c r="G94" s="23" t="s">
        <v>31</v>
      </c>
      <c r="H94" s="23" t="s">
        <v>32</v>
      </c>
      <c r="I94" s="23" t="s">
        <v>33</v>
      </c>
      <c r="J94" s="23" t="s">
        <v>34</v>
      </c>
      <c r="K94" s="12"/>
    </row>
    <row r="95" spans="1:11" ht="15">
      <c r="A95" s="7" t="s">
        <v>35</v>
      </c>
      <c r="B95" s="24">
        <f>ROUND(B93/9*5,2)</f>
        <v>0</v>
      </c>
      <c r="C95" s="24">
        <f>ROUND(C93/9*6,2)</f>
        <v>149.43</v>
      </c>
      <c r="D95" s="24">
        <f>ROUND(D93/9*7,2)</f>
        <v>819.08</v>
      </c>
      <c r="E95" s="24">
        <f>ROUND(E93/9*8,2)</f>
        <v>2372.53</v>
      </c>
      <c r="F95" s="24">
        <f>ROUND(F93*F94,2)</f>
        <v>408.55</v>
      </c>
      <c r="G95" s="24">
        <f>ROUND(G93/9*11,2)</f>
        <v>46.44</v>
      </c>
      <c r="H95" s="24">
        <f>ROUND(H93/9*13,2)</f>
        <v>1.44</v>
      </c>
      <c r="I95" s="24">
        <f>ROUND(I93/9*15,2)</f>
        <v>1.67</v>
      </c>
      <c r="J95" s="24">
        <f>ROUND(J93/9*18,2)</f>
        <v>0</v>
      </c>
      <c r="K95" s="25">
        <f>SUM(B95:J95)</f>
        <v>3799.1400000000003</v>
      </c>
    </row>
    <row r="96" spans="1:11" ht="23.25">
      <c r="A96" s="7" t="s">
        <v>53</v>
      </c>
      <c r="B96" s="26"/>
      <c r="C96" s="27"/>
      <c r="D96" s="14"/>
      <c r="E96" s="14"/>
      <c r="F96" s="14"/>
      <c r="G96" s="14"/>
      <c r="H96" s="14"/>
      <c r="I96" s="14"/>
      <c r="J96" s="14"/>
      <c r="K96" s="21">
        <v>0</v>
      </c>
    </row>
    <row r="97" spans="1:11" ht="34.5">
      <c r="A97" s="7" t="s">
        <v>48</v>
      </c>
      <c r="B97" s="26"/>
      <c r="C97" s="27"/>
      <c r="D97" s="14"/>
      <c r="E97" s="14"/>
      <c r="F97" s="14"/>
      <c r="G97" s="14"/>
      <c r="H97" s="14"/>
      <c r="I97" s="14"/>
      <c r="J97" s="14"/>
      <c r="K97" s="25">
        <f>SUM(K95+K96)</f>
        <v>3799.1400000000003</v>
      </c>
    </row>
    <row r="98" spans="1:11" ht="16.5" thickBot="1">
      <c r="A98" s="30" t="s">
        <v>36</v>
      </c>
      <c r="B98" s="31"/>
      <c r="C98" s="32"/>
      <c r="D98" s="32"/>
      <c r="E98" s="32"/>
      <c r="F98" s="32"/>
      <c r="G98" s="32"/>
      <c r="H98" s="32"/>
      <c r="I98" s="32"/>
      <c r="J98" s="32"/>
      <c r="K98" s="33">
        <f>SUM(K97/100*98)</f>
        <v>3723.1572000000006</v>
      </c>
    </row>
    <row r="99" spans="6:11" ht="12.75">
      <c r="F99" s="28"/>
      <c r="G99" s="13"/>
      <c r="H99" s="29"/>
      <c r="J99" s="29"/>
      <c r="K99" s="13"/>
    </row>
    <row r="100" spans="1:4" ht="15.75">
      <c r="A100" s="1" t="s">
        <v>49</v>
      </c>
      <c r="D100" s="2" t="s">
        <v>0</v>
      </c>
    </row>
    <row r="101" spans="1:3" ht="16.5" thickBot="1">
      <c r="A101" s="2"/>
      <c r="C101" s="1" t="s">
        <v>50</v>
      </c>
    </row>
    <row r="102" spans="1:11" ht="15">
      <c r="A102" s="3" t="s">
        <v>1</v>
      </c>
      <c r="B102" s="4" t="s">
        <v>2</v>
      </c>
      <c r="C102" s="5" t="s">
        <v>3</v>
      </c>
      <c r="D102" s="5" t="s">
        <v>4</v>
      </c>
      <c r="E102" s="5" t="s">
        <v>5</v>
      </c>
      <c r="F102" s="5" t="s">
        <v>6</v>
      </c>
      <c r="G102" s="5" t="s">
        <v>7</v>
      </c>
      <c r="H102" s="5" t="s">
        <v>8</v>
      </c>
      <c r="I102" s="5" t="s">
        <v>9</v>
      </c>
      <c r="J102" s="5" t="s">
        <v>10</v>
      </c>
      <c r="K102" s="6" t="s">
        <v>11</v>
      </c>
    </row>
    <row r="103" spans="1:11" ht="12.75">
      <c r="A103" s="7" t="s">
        <v>12</v>
      </c>
      <c r="B103" s="8"/>
      <c r="C103" s="9">
        <v>1569</v>
      </c>
      <c r="D103" s="9">
        <v>6986</v>
      </c>
      <c r="E103" s="9">
        <v>13729</v>
      </c>
      <c r="F103" s="9">
        <v>13072</v>
      </c>
      <c r="G103" s="9">
        <v>6330</v>
      </c>
      <c r="H103" s="9">
        <v>2624</v>
      </c>
      <c r="I103" s="9">
        <v>3052</v>
      </c>
      <c r="J103" s="9">
        <v>559</v>
      </c>
      <c r="K103" s="10">
        <f>SUM(B103:J103)</f>
        <v>47921</v>
      </c>
    </row>
    <row r="104" spans="1:11" ht="12.75">
      <c r="A104" s="7" t="s">
        <v>13</v>
      </c>
      <c r="B104" s="8"/>
      <c r="C104" s="9">
        <v>46</v>
      </c>
      <c r="D104" s="9">
        <v>25</v>
      </c>
      <c r="E104" s="9">
        <v>36</v>
      </c>
      <c r="F104" s="9">
        <v>0</v>
      </c>
      <c r="G104" s="9">
        <v>2</v>
      </c>
      <c r="H104" s="9">
        <v>1</v>
      </c>
      <c r="I104" s="9">
        <v>-2</v>
      </c>
      <c r="J104" s="9">
        <v>0</v>
      </c>
      <c r="K104" s="12">
        <f>SUM(B104:J104)</f>
        <v>108</v>
      </c>
    </row>
    <row r="105" spans="1:11" ht="12.75">
      <c r="A105" s="7" t="s">
        <v>14</v>
      </c>
      <c r="B105" s="8"/>
      <c r="C105" s="9">
        <v>9</v>
      </c>
      <c r="D105" s="9">
        <v>38</v>
      </c>
      <c r="E105" s="9">
        <v>80</v>
      </c>
      <c r="F105" s="9">
        <v>65</v>
      </c>
      <c r="G105" s="9">
        <v>28</v>
      </c>
      <c r="H105" s="9">
        <v>12</v>
      </c>
      <c r="I105" s="9">
        <v>13</v>
      </c>
      <c r="J105" s="9">
        <v>2</v>
      </c>
      <c r="K105" s="12">
        <f>SUM(B105:J105)</f>
        <v>247</v>
      </c>
    </row>
    <row r="106" spans="1:11" ht="12.75">
      <c r="A106" s="7" t="s">
        <v>15</v>
      </c>
      <c r="B106" s="8"/>
      <c r="C106" s="9">
        <v>361</v>
      </c>
      <c r="D106" s="9">
        <v>829</v>
      </c>
      <c r="E106" s="9">
        <v>1237</v>
      </c>
      <c r="F106" s="9">
        <v>1851</v>
      </c>
      <c r="G106" s="9">
        <v>1072</v>
      </c>
      <c r="H106" s="9">
        <v>259</v>
      </c>
      <c r="I106" s="9">
        <v>285</v>
      </c>
      <c r="J106" s="9">
        <v>216</v>
      </c>
      <c r="K106" s="10">
        <f>SUM(C106:J106)</f>
        <v>6110</v>
      </c>
    </row>
    <row r="107" spans="1:11" ht="12.75">
      <c r="A107" s="7" t="s">
        <v>16</v>
      </c>
      <c r="B107" s="8"/>
      <c r="C107" s="9">
        <v>19</v>
      </c>
      <c r="D107" s="9">
        <v>20</v>
      </c>
      <c r="E107" s="9">
        <v>35</v>
      </c>
      <c r="F107" s="9">
        <v>20</v>
      </c>
      <c r="G107" s="9">
        <v>9</v>
      </c>
      <c r="H107" s="9">
        <v>4</v>
      </c>
      <c r="I107" s="9">
        <v>3</v>
      </c>
      <c r="J107" s="9">
        <v>1</v>
      </c>
      <c r="K107" s="12">
        <f>SUM(C107:J107)</f>
        <v>111</v>
      </c>
    </row>
    <row r="108" spans="1:11" ht="22.5">
      <c r="A108" s="7" t="s">
        <v>52</v>
      </c>
      <c r="B108" s="8"/>
      <c r="C108" s="9">
        <f aca="true" t="shared" si="24" ref="C108:K108">C103+C104+C105-C106-C107</f>
        <v>1244</v>
      </c>
      <c r="D108" s="9">
        <f t="shared" si="24"/>
        <v>6200</v>
      </c>
      <c r="E108" s="9">
        <f t="shared" si="24"/>
        <v>12573</v>
      </c>
      <c r="F108" s="9">
        <f t="shared" si="24"/>
        <v>11266</v>
      </c>
      <c r="G108" s="9">
        <f t="shared" si="24"/>
        <v>5279</v>
      </c>
      <c r="H108" s="9">
        <f t="shared" si="24"/>
        <v>2374</v>
      </c>
      <c r="I108" s="9">
        <f t="shared" si="24"/>
        <v>2775</v>
      </c>
      <c r="J108" s="9">
        <f t="shared" si="24"/>
        <v>344</v>
      </c>
      <c r="K108" s="10">
        <f t="shared" si="24"/>
        <v>42055</v>
      </c>
    </row>
    <row r="109" spans="1:11" ht="22.5">
      <c r="A109" s="7" t="s">
        <v>17</v>
      </c>
      <c r="B109" s="8"/>
      <c r="C109" s="14">
        <v>1</v>
      </c>
      <c r="D109" s="14">
        <v>16</v>
      </c>
      <c r="E109" s="14">
        <v>54</v>
      </c>
      <c r="F109" s="14">
        <v>55</v>
      </c>
      <c r="G109" s="14">
        <v>29</v>
      </c>
      <c r="H109" s="14">
        <v>14</v>
      </c>
      <c r="I109" s="14">
        <v>20</v>
      </c>
      <c r="J109" s="14">
        <v>5</v>
      </c>
      <c r="K109" s="12">
        <f>SUM(C109:J109)</f>
        <v>194</v>
      </c>
    </row>
    <row r="110" spans="1:11" ht="33.75">
      <c r="A110" s="7" t="s">
        <v>18</v>
      </c>
      <c r="B110" s="14">
        <f aca="true" t="shared" si="25" ref="B110:I110">C109</f>
        <v>1</v>
      </c>
      <c r="C110" s="14">
        <f t="shared" si="25"/>
        <v>16</v>
      </c>
      <c r="D110" s="14">
        <f t="shared" si="25"/>
        <v>54</v>
      </c>
      <c r="E110" s="14">
        <f t="shared" si="25"/>
        <v>55</v>
      </c>
      <c r="F110" s="14">
        <f t="shared" si="25"/>
        <v>29</v>
      </c>
      <c r="G110" s="14">
        <f t="shared" si="25"/>
        <v>14</v>
      </c>
      <c r="H110" s="14">
        <f t="shared" si="25"/>
        <v>20</v>
      </c>
      <c r="I110" s="14">
        <f t="shared" si="25"/>
        <v>5</v>
      </c>
      <c r="J110" s="8"/>
      <c r="K110" s="12">
        <f>SUM(B110:I110)</f>
        <v>194</v>
      </c>
    </row>
    <row r="111" spans="1:11" ht="22.5">
      <c r="A111" s="7" t="s">
        <v>19</v>
      </c>
      <c r="B111" s="15">
        <f aca="true" t="shared" si="26" ref="B111:K111">SUM(B108-B109+B110)</f>
        <v>1</v>
      </c>
      <c r="C111" s="15">
        <f t="shared" si="26"/>
        <v>1259</v>
      </c>
      <c r="D111" s="15">
        <f t="shared" si="26"/>
        <v>6238</v>
      </c>
      <c r="E111" s="15">
        <f t="shared" si="26"/>
        <v>12574</v>
      </c>
      <c r="F111" s="15">
        <f t="shared" si="26"/>
        <v>11240</v>
      </c>
      <c r="G111" s="15">
        <f t="shared" si="26"/>
        <v>5264</v>
      </c>
      <c r="H111" s="15">
        <f t="shared" si="26"/>
        <v>2380</v>
      </c>
      <c r="I111" s="15">
        <f t="shared" si="26"/>
        <v>2760</v>
      </c>
      <c r="J111" s="15">
        <f t="shared" si="26"/>
        <v>339</v>
      </c>
      <c r="K111" s="16">
        <f t="shared" si="26"/>
        <v>42055</v>
      </c>
    </row>
    <row r="112" spans="1:11" ht="22.5">
      <c r="A112" s="7" t="s">
        <v>20</v>
      </c>
      <c r="B112" s="9">
        <v>0</v>
      </c>
      <c r="C112" s="9">
        <v>37</v>
      </c>
      <c r="D112" s="9">
        <v>121</v>
      </c>
      <c r="E112" s="9">
        <v>210</v>
      </c>
      <c r="F112" s="9">
        <v>269</v>
      </c>
      <c r="G112" s="9">
        <v>158</v>
      </c>
      <c r="H112" s="9">
        <v>52</v>
      </c>
      <c r="I112" s="9">
        <v>36</v>
      </c>
      <c r="J112" s="9">
        <v>12</v>
      </c>
      <c r="K112" s="16">
        <f>SUM(B112:J112)</f>
        <v>895</v>
      </c>
    </row>
    <row r="113" spans="1:11" ht="22.5">
      <c r="A113" s="7" t="s">
        <v>21</v>
      </c>
      <c r="B113" s="15">
        <v>0</v>
      </c>
      <c r="C113" s="15">
        <v>782</v>
      </c>
      <c r="D113" s="15">
        <v>3533</v>
      </c>
      <c r="E113" s="15">
        <v>4413</v>
      </c>
      <c r="F113" s="15">
        <v>3419</v>
      </c>
      <c r="G113" s="15">
        <v>1473</v>
      </c>
      <c r="H113" s="15">
        <v>557</v>
      </c>
      <c r="I113" s="15">
        <v>511</v>
      </c>
      <c r="J113" s="15">
        <v>25</v>
      </c>
      <c r="K113" s="16">
        <f>SUM(B113:J113)</f>
        <v>14713</v>
      </c>
    </row>
    <row r="114" spans="1:11" ht="22.5">
      <c r="A114" s="7" t="s">
        <v>22</v>
      </c>
      <c r="B114" s="18">
        <v>0</v>
      </c>
      <c r="C114" s="18">
        <v>3</v>
      </c>
      <c r="D114" s="18">
        <v>7</v>
      </c>
      <c r="E114" s="18">
        <v>33</v>
      </c>
      <c r="F114" s="18">
        <v>31</v>
      </c>
      <c r="G114" s="18">
        <v>14</v>
      </c>
      <c r="H114" s="18">
        <v>12</v>
      </c>
      <c r="I114" s="18">
        <v>26</v>
      </c>
      <c r="J114" s="18">
        <v>16</v>
      </c>
      <c r="K114" s="19">
        <f>SUM(B114:J114)</f>
        <v>142</v>
      </c>
    </row>
    <row r="115" spans="1:11" ht="12.75">
      <c r="A115" s="7" t="s">
        <v>23</v>
      </c>
      <c r="B115" s="18">
        <v>0</v>
      </c>
      <c r="C115" s="18">
        <f aca="true" t="shared" si="27" ref="C115:J115">C105</f>
        <v>9</v>
      </c>
      <c r="D115" s="18">
        <f t="shared" si="27"/>
        <v>38</v>
      </c>
      <c r="E115" s="18">
        <f t="shared" si="27"/>
        <v>80</v>
      </c>
      <c r="F115" s="18">
        <f t="shared" si="27"/>
        <v>65</v>
      </c>
      <c r="G115" s="18">
        <f t="shared" si="27"/>
        <v>28</v>
      </c>
      <c r="H115" s="18">
        <f t="shared" si="27"/>
        <v>12</v>
      </c>
      <c r="I115" s="18">
        <f t="shared" si="27"/>
        <v>13</v>
      </c>
      <c r="J115" s="18">
        <f t="shared" si="27"/>
        <v>2</v>
      </c>
      <c r="K115" s="19">
        <f>SUM(B115:J115)</f>
        <v>247</v>
      </c>
    </row>
    <row r="116" spans="1:11" ht="22.5">
      <c r="A116" s="7" t="s">
        <v>24</v>
      </c>
      <c r="B116" s="9">
        <f aca="true" t="shared" si="28" ref="B116:K116">SUM(B111-B112-B113-B114-B115)</f>
        <v>1</v>
      </c>
      <c r="C116" s="9">
        <f t="shared" si="28"/>
        <v>428</v>
      </c>
      <c r="D116" s="9">
        <f t="shared" si="28"/>
        <v>2539</v>
      </c>
      <c r="E116" s="9">
        <f t="shared" si="28"/>
        <v>7838</v>
      </c>
      <c r="F116" s="9">
        <f t="shared" si="28"/>
        <v>7456</v>
      </c>
      <c r="G116" s="9">
        <f t="shared" si="28"/>
        <v>3591</v>
      </c>
      <c r="H116" s="9">
        <f t="shared" si="28"/>
        <v>1747</v>
      </c>
      <c r="I116" s="9">
        <f t="shared" si="28"/>
        <v>2174</v>
      </c>
      <c r="J116" s="9">
        <f t="shared" si="28"/>
        <v>284</v>
      </c>
      <c r="K116" s="10">
        <f t="shared" si="28"/>
        <v>26058</v>
      </c>
    </row>
    <row r="117" spans="1:11" ht="33.75">
      <c r="A117" s="7" t="s">
        <v>25</v>
      </c>
      <c r="B117" s="20">
        <f aca="true" t="shared" si="29" ref="B117:J117">SUM((B112*0.9)+(B113*0.75)+(B114*0.5)+(B115*0.5)+B116)</f>
        <v>1</v>
      </c>
      <c r="C117" s="20">
        <f t="shared" si="29"/>
        <v>1053.8</v>
      </c>
      <c r="D117" s="20">
        <f t="shared" si="29"/>
        <v>5320.15</v>
      </c>
      <c r="E117" s="20">
        <f t="shared" si="29"/>
        <v>11393.25</v>
      </c>
      <c r="F117" s="20">
        <f t="shared" si="29"/>
        <v>10310.35</v>
      </c>
      <c r="G117" s="20">
        <f t="shared" si="29"/>
        <v>4858.95</v>
      </c>
      <c r="H117" s="20">
        <f t="shared" si="29"/>
        <v>2223.55</v>
      </c>
      <c r="I117" s="20">
        <f t="shared" si="29"/>
        <v>2609.15</v>
      </c>
      <c r="J117" s="20">
        <f t="shared" si="29"/>
        <v>322.55</v>
      </c>
      <c r="K117" s="21">
        <f>SUM(B117:J117)</f>
        <v>38092.75000000001</v>
      </c>
    </row>
    <row r="118" spans="1:11" ht="12.75">
      <c r="A118" s="7" t="s">
        <v>26</v>
      </c>
      <c r="B118" s="22" t="s">
        <v>27</v>
      </c>
      <c r="C118" s="22" t="s">
        <v>28</v>
      </c>
      <c r="D118" s="23" t="s">
        <v>29</v>
      </c>
      <c r="E118" s="23" t="s">
        <v>30</v>
      </c>
      <c r="F118" s="23">
        <v>1</v>
      </c>
      <c r="G118" s="23" t="s">
        <v>31</v>
      </c>
      <c r="H118" s="23" t="s">
        <v>32</v>
      </c>
      <c r="I118" s="23" t="s">
        <v>33</v>
      </c>
      <c r="J118" s="23" t="s">
        <v>34</v>
      </c>
      <c r="K118" s="12"/>
    </row>
    <row r="119" spans="1:11" ht="15">
      <c r="A119" s="7" t="s">
        <v>35</v>
      </c>
      <c r="B119" s="24">
        <f>ROUND(B117/9*5,2)</f>
        <v>0.56</v>
      </c>
      <c r="C119" s="24">
        <f>ROUND(C117/9*6,2)</f>
        <v>702.53</v>
      </c>
      <c r="D119" s="24">
        <f>ROUND(D117/9*7,2)</f>
        <v>4137.89</v>
      </c>
      <c r="E119" s="24">
        <f>ROUND(E117/9*8,2)</f>
        <v>10127.33</v>
      </c>
      <c r="F119" s="24">
        <f>ROUND(F117*F118,2)</f>
        <v>10310.35</v>
      </c>
      <c r="G119" s="24">
        <f>ROUND(G117/9*11,2)</f>
        <v>5938.72</v>
      </c>
      <c r="H119" s="24">
        <f>ROUND(H117/9*13,2)</f>
        <v>3211.79</v>
      </c>
      <c r="I119" s="24">
        <f>ROUND(I117/9*15,2)</f>
        <v>4348.58</v>
      </c>
      <c r="J119" s="24">
        <f>ROUND(J117/9*18,2)</f>
        <v>645.1</v>
      </c>
      <c r="K119" s="25">
        <f>SUM(B119:J119)</f>
        <v>39422.850000000006</v>
      </c>
    </row>
    <row r="120" spans="1:11" ht="23.25">
      <c r="A120" s="7" t="s">
        <v>53</v>
      </c>
      <c r="B120" s="26"/>
      <c r="C120" s="27"/>
      <c r="D120" s="14"/>
      <c r="E120" s="14"/>
      <c r="F120" s="14"/>
      <c r="G120" s="14"/>
      <c r="H120" s="14"/>
      <c r="I120" s="14"/>
      <c r="J120" s="14"/>
      <c r="K120" s="21">
        <v>0</v>
      </c>
    </row>
    <row r="121" spans="1:11" ht="23.25">
      <c r="A121" s="7" t="s">
        <v>51</v>
      </c>
      <c r="B121" s="26"/>
      <c r="C121" s="27"/>
      <c r="D121" s="14"/>
      <c r="E121" s="14"/>
      <c r="F121" s="14"/>
      <c r="G121" s="14"/>
      <c r="H121" s="14"/>
      <c r="I121" s="14"/>
      <c r="J121" s="14"/>
      <c r="K121" s="25">
        <f>SUM(K119+K120)</f>
        <v>39422.850000000006</v>
      </c>
    </row>
    <row r="122" spans="1:11" ht="16.5" thickBot="1">
      <c r="A122" s="30" t="s">
        <v>36</v>
      </c>
      <c r="B122" s="31"/>
      <c r="C122" s="32"/>
      <c r="D122" s="32"/>
      <c r="E122" s="32"/>
      <c r="F122" s="32"/>
      <c r="G122" s="32"/>
      <c r="H122" s="32"/>
      <c r="I122" s="32"/>
      <c r="J122" s="32"/>
      <c r="K122" s="33">
        <f>K121/100*98</f>
        <v>38634.393000000004</v>
      </c>
    </row>
    <row r="123" spans="6:11" ht="12.75">
      <c r="F123" s="28"/>
      <c r="G123" s="13"/>
      <c r="H123" s="29"/>
      <c r="J123" s="29"/>
      <c r="K123" s="13"/>
    </row>
    <row r="125" spans="5:6" ht="12.75">
      <c r="E125" s="35"/>
      <c r="F125" s="35"/>
    </row>
    <row r="126" spans="5:7" ht="12.75">
      <c r="E126" s="13"/>
      <c r="F126" s="13"/>
      <c r="G126" s="29"/>
    </row>
    <row r="127" spans="5:7" ht="12.75">
      <c r="E127" s="13"/>
      <c r="F127" s="13"/>
      <c r="G127" s="29"/>
    </row>
    <row r="128" spans="4:7" ht="12.75">
      <c r="D128" s="36"/>
      <c r="E128" s="13"/>
      <c r="F128" s="13"/>
      <c r="G128" s="29"/>
    </row>
    <row r="129" spans="4:7" ht="12.75">
      <c r="D129" s="13"/>
      <c r="E129" s="13"/>
      <c r="F129" s="13"/>
      <c r="G129" s="29"/>
    </row>
    <row r="130" spans="4:7" ht="12.75">
      <c r="D130" s="13"/>
      <c r="E130" s="13"/>
      <c r="F130" s="13"/>
      <c r="G130" s="29"/>
    </row>
    <row r="131" spans="4:7" ht="12.75">
      <c r="D131" s="13"/>
      <c r="E131" s="13"/>
      <c r="F131" s="13"/>
      <c r="G131" s="29"/>
    </row>
    <row r="132" spans="4:6" ht="12.75">
      <c r="D132" s="37"/>
      <c r="E132" s="37"/>
      <c r="F132" s="38"/>
    </row>
    <row r="133" ht="12.75">
      <c r="F133" s="29"/>
    </row>
    <row r="134" spans="4:6" ht="12.75">
      <c r="D134" s="13"/>
      <c r="E134" s="13"/>
      <c r="F134" s="29"/>
    </row>
  </sheetData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CouncilTax-Appendix-2</dc:title>
  <dc:subject/>
  <dc:creator>Oxford City Council</dc:creator>
  <cp:keywords>Council meetings;Government, politics and public administration; Local government; Decision making; Council meetings;</cp:keywords>
  <dc:description/>
  <cp:lastModifiedBy>mmetcalfe</cp:lastModifiedBy>
  <cp:lastPrinted>2011-11-29T11:50:05Z</cp:lastPrinted>
  <dcterms:created xsi:type="dcterms:W3CDTF">2011-11-29T11:38:27Z</dcterms:created>
  <dcterms:modified xsi:type="dcterms:W3CDTF">2011-12-07T16:46:58Z</dcterms:modified>
  <cp:category/>
  <cp:version/>
  <cp:contentType/>
  <cp:contentStatus/>
</cp:coreProperties>
</file>