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'Sheet1'!$A$1:$L$65</definedName>
  </definedNames>
  <calcPr fullCalcOnLoad="1"/>
</workbook>
</file>

<file path=xl/sharedStrings.xml><?xml version="1.0" encoding="utf-8"?>
<sst xmlns="http://schemas.openxmlformats.org/spreadsheetml/2006/main" count="73" uniqueCount="64">
  <si>
    <t>GF Outturn Report  @ Q1             30th June, 2012</t>
  </si>
  <si>
    <t>Approved Budget (per Budget book)</t>
  </si>
  <si>
    <t>Previous Months Budget</t>
  </si>
  <si>
    <t xml:space="preserve">Virements </t>
  </si>
  <si>
    <t>Latest Budget</t>
  </si>
  <si>
    <t>Expenditure</t>
  </si>
  <si>
    <t>Income</t>
  </si>
  <si>
    <t>Actual YTD</t>
  </si>
  <si>
    <t>% Budget Spent to 30th June,2012</t>
  </si>
  <si>
    <t>Projected Outturn @ 30th June,2012</t>
  </si>
  <si>
    <t>Outturn Variance to Latest Budget</t>
  </si>
  <si>
    <t>Outturn Variance to Previous Month</t>
  </si>
  <si>
    <t>£000's</t>
  </si>
  <si>
    <t>%</t>
  </si>
  <si>
    <t>Directorates</t>
  </si>
  <si>
    <t>Policy, Culture &amp; Communication</t>
  </si>
  <si>
    <t>Chief Executive</t>
  </si>
  <si>
    <t>City Development</t>
  </si>
  <si>
    <t>Housing</t>
  </si>
  <si>
    <t>Corporate Property</t>
  </si>
  <si>
    <t>City Regeneration</t>
  </si>
  <si>
    <t>Environmental Development</t>
  </si>
  <si>
    <t>Leisure &amp; Parks</t>
  </si>
  <si>
    <t>Direct Services</t>
  </si>
  <si>
    <t>Community Development Team</t>
  </si>
  <si>
    <t>Community Services</t>
  </si>
  <si>
    <t>Business Improvement &amp; Technology</t>
  </si>
  <si>
    <t>Customer Services</t>
  </si>
  <si>
    <t>Finance</t>
  </si>
  <si>
    <t>Human Resources &amp; Facilities</t>
  </si>
  <si>
    <t>Law &amp; Governance</t>
  </si>
  <si>
    <t>Organisational Dev &amp; Corp Services</t>
  </si>
  <si>
    <t>Directorate Total Excl SLA's &amp; Capital Charges</t>
  </si>
  <si>
    <t>SLA's &amp; Capital Charges</t>
  </si>
  <si>
    <t>Corporate Accounts</t>
  </si>
  <si>
    <t>Local Costs of Benefits</t>
  </si>
  <si>
    <t>Corporate &amp; Democratic Core</t>
  </si>
  <si>
    <t>Item 8 interest receivable</t>
  </si>
  <si>
    <t>Transfer to Capital Reserve</t>
  </si>
  <si>
    <t>Investment Income</t>
  </si>
  <si>
    <t>Interest Payable</t>
  </si>
  <si>
    <t>Council Tax Grant</t>
  </si>
  <si>
    <t>New Homes Bonus</t>
  </si>
  <si>
    <t>Contingencies</t>
  </si>
  <si>
    <t>Employee Inflation</t>
  </si>
  <si>
    <t>Pensions provision top-up</t>
  </si>
  <si>
    <t>Provision for Pressures, recessions &amp; high risks</t>
  </si>
  <si>
    <t>Homelessness Contingency</t>
  </si>
  <si>
    <t>Redundancy costs contingency</t>
  </si>
  <si>
    <t>Contingency to cover Conessionary CP @ Ice Rink</t>
  </si>
  <si>
    <t>Youth Premises Contuingency</t>
  </si>
  <si>
    <t>Olympic Contingency</t>
  </si>
  <si>
    <t>Icelandic Provision</t>
  </si>
  <si>
    <t>Total Corporate Accounts &amp; Contingencies</t>
  </si>
  <si>
    <t>Net Expenditure Budget</t>
  </si>
  <si>
    <t>Transfer to / (from) GF working balances</t>
  </si>
  <si>
    <t>Net Budget Requirement</t>
  </si>
  <si>
    <t>Funding</t>
  </si>
  <si>
    <t>External Funding</t>
  </si>
  <si>
    <t>Council tax</t>
  </si>
  <si>
    <t>Less Parish Precepts</t>
  </si>
  <si>
    <t>Total Funding Available</t>
  </si>
  <si>
    <t>(Surplus) / Defecit for year</t>
  </si>
  <si>
    <t>APPENDIX 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</si>
</sst>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,;[Red]\(#,###,\)"/>
    <numFmt numFmtId="165" formatCode="#,##0_);[Red]\(#,##0\)"/>
    <numFmt numFmtId="166" formatCode="0%;[Red]\(0%\)"/>
    <numFmt numFmtId="167" formatCode="#,;[Red]\(#,\)"/>
  </numFmts>
  <fonts count="12">
    <font>
      <sz val="10"/>
      <name val="Arial"/>
      <family val="0"/>
    </font>
    <font>
      <b/>
      <u val="single"/>
      <sz val="18"/>
      <name val="Calibri"/>
      <family val="2"/>
    </font>
    <font>
      <b/>
      <u val="single"/>
      <sz val="16"/>
      <name val="Arial"/>
      <family val="2"/>
    </font>
    <font>
      <sz val="10"/>
      <name val="Calibri"/>
      <family val="2"/>
    </font>
    <font>
      <b/>
      <u val="single"/>
      <sz val="14"/>
      <name val="Arial"/>
      <family val="2"/>
    </font>
    <font>
      <b/>
      <sz val="18"/>
      <name val="Calibri"/>
      <family val="2"/>
    </font>
    <font>
      <b/>
      <sz val="9"/>
      <name val="Calibri"/>
      <family val="2"/>
    </font>
    <font>
      <b/>
      <u val="single"/>
      <sz val="16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1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38" fontId="2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164" fontId="3" fillId="0" borderId="1" xfId="0" applyNumberFormat="1" applyFont="1" applyFill="1" applyBorder="1" applyAlignment="1" applyProtection="1">
      <alignment horizontal="right" wrapText="1"/>
      <protection/>
    </xf>
    <xf numFmtId="38" fontId="4" fillId="0" borderId="0" xfId="0" applyNumberFormat="1" applyFont="1" applyBorder="1" applyAlignment="1" applyProtection="1">
      <alignment horizontal="left" wrapText="1"/>
      <protection/>
    </xf>
    <xf numFmtId="38" fontId="5" fillId="0" borderId="2" xfId="0" applyNumberFormat="1" applyFont="1" applyBorder="1" applyAlignment="1" applyProtection="1">
      <alignment horizontal="left" vertical="center" wrapText="1"/>
      <protection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38" fontId="7" fillId="0" borderId="7" xfId="0" applyNumberFormat="1" applyFont="1" applyBorder="1" applyAlignment="1" applyProtection="1">
      <alignment horizontal="center" wrapText="1"/>
      <protection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2" borderId="8" xfId="0" applyNumberFormat="1" applyFont="1" applyFill="1" applyBorder="1" applyAlignment="1">
      <alignment horizontal="center" vertical="top" wrapText="1"/>
    </xf>
    <xf numFmtId="165" fontId="8" fillId="2" borderId="9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wrapText="1"/>
      <protection/>
    </xf>
    <xf numFmtId="38" fontId="3" fillId="0" borderId="1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38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right" wrapText="1"/>
      <protection/>
    </xf>
    <xf numFmtId="166" fontId="3" fillId="0" borderId="1" xfId="0" applyNumberFormat="1" applyFont="1" applyFill="1" applyBorder="1" applyAlignment="1" applyProtection="1">
      <alignment horizontal="right" wrapText="1"/>
      <protection/>
    </xf>
    <xf numFmtId="164" fontId="3" fillId="0" borderId="11" xfId="0" applyNumberFormat="1" applyFont="1" applyBorder="1" applyAlignment="1" applyProtection="1">
      <alignment horizontal="right" wrapText="1"/>
      <protection/>
    </xf>
    <xf numFmtId="0" fontId="8" fillId="0" borderId="12" xfId="0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 applyProtection="1">
      <alignment horizontal="right" wrapText="1"/>
      <protection/>
    </xf>
    <xf numFmtId="164" fontId="3" fillId="0" borderId="14" xfId="0" applyNumberFormat="1" applyFont="1" applyFill="1" applyBorder="1" applyAlignment="1" applyProtection="1">
      <alignment horizontal="right" wrapText="1"/>
      <protection/>
    </xf>
    <xf numFmtId="166" fontId="3" fillId="0" borderId="13" xfId="0" applyNumberFormat="1" applyFont="1" applyFill="1" applyBorder="1" applyAlignment="1" applyProtection="1">
      <alignment horizontal="right" wrapText="1"/>
      <protection/>
    </xf>
    <xf numFmtId="164" fontId="3" fillId="0" borderId="15" xfId="0" applyNumberFormat="1" applyFont="1" applyFill="1" applyBorder="1" applyAlignment="1" applyProtection="1">
      <alignment horizontal="right" wrapText="1"/>
      <protection/>
    </xf>
    <xf numFmtId="0" fontId="8" fillId="0" borderId="12" xfId="0" applyFont="1" applyFill="1" applyBorder="1" applyAlignment="1">
      <alignment vertical="top"/>
    </xf>
    <xf numFmtId="38" fontId="8" fillId="2" borderId="16" xfId="0" applyNumberFormat="1" applyFont="1" applyFill="1" applyBorder="1" applyAlignment="1" applyProtection="1">
      <alignment horizontal="left" wrapText="1"/>
      <protection/>
    </xf>
    <xf numFmtId="164" fontId="8" fillId="2" borderId="17" xfId="0" applyNumberFormat="1" applyFont="1" applyFill="1" applyBorder="1" applyAlignment="1" applyProtection="1">
      <alignment horizontal="right" wrapText="1"/>
      <protection/>
    </xf>
    <xf numFmtId="164" fontId="8" fillId="2" borderId="18" xfId="0" applyNumberFormat="1" applyFont="1" applyFill="1" applyBorder="1" applyAlignment="1" applyProtection="1">
      <alignment horizontal="right" wrapText="1"/>
      <protection/>
    </xf>
    <xf numFmtId="166" fontId="8" fillId="2" borderId="17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 applyProtection="1">
      <alignment wrapText="1"/>
      <protection/>
    </xf>
    <xf numFmtId="38" fontId="8" fillId="0" borderId="10" xfId="0" applyNumberFormat="1" applyFont="1" applyBorder="1" applyAlignment="1" applyProtection="1">
      <alignment horizontal="center" wrapText="1"/>
      <protection/>
    </xf>
    <xf numFmtId="164" fontId="3" fillId="0" borderId="1" xfId="0" applyNumberFormat="1" applyFont="1" applyBorder="1" applyAlignment="1" applyProtection="1">
      <alignment horizontal="right" wrapText="1"/>
      <protection/>
    </xf>
    <xf numFmtId="164" fontId="3" fillId="0" borderId="0" xfId="0" applyNumberFormat="1" applyFont="1" applyBorder="1" applyAlignment="1" applyProtection="1">
      <alignment horizontal="right" wrapText="1"/>
      <protection/>
    </xf>
    <xf numFmtId="166" fontId="3" fillId="0" borderId="1" xfId="0" applyNumberFormat="1" applyFont="1" applyBorder="1" applyAlignment="1" applyProtection="1">
      <alignment horizontal="right" wrapText="1"/>
      <protection/>
    </xf>
    <xf numFmtId="38" fontId="8" fillId="2" borderId="12" xfId="0" applyNumberFormat="1" applyFont="1" applyFill="1" applyBorder="1" applyAlignment="1" applyProtection="1">
      <alignment horizontal="left" wrapText="1"/>
      <protection/>
    </xf>
    <xf numFmtId="164" fontId="8" fillId="2" borderId="13" xfId="0" applyNumberFormat="1" applyFont="1" applyFill="1" applyBorder="1" applyAlignment="1" applyProtection="1">
      <alignment horizontal="right" wrapText="1"/>
      <protection/>
    </xf>
    <xf numFmtId="164" fontId="8" fillId="2" borderId="14" xfId="0" applyNumberFormat="1" applyFont="1" applyFill="1" applyBorder="1" applyAlignment="1" applyProtection="1">
      <alignment horizontal="right" wrapText="1"/>
      <protection/>
    </xf>
    <xf numFmtId="164" fontId="8" fillId="2" borderId="19" xfId="0" applyNumberFormat="1" applyFont="1" applyFill="1" applyBorder="1" applyAlignment="1" applyProtection="1">
      <alignment horizontal="right" wrapText="1"/>
      <protection/>
    </xf>
    <xf numFmtId="166" fontId="8" fillId="2" borderId="13" xfId="0" applyNumberFormat="1" applyFont="1" applyFill="1" applyBorder="1" applyAlignment="1" applyProtection="1">
      <alignment horizontal="right" wrapText="1"/>
      <protection/>
    </xf>
    <xf numFmtId="164" fontId="8" fillId="2" borderId="15" xfId="0" applyNumberFormat="1" applyFont="1" applyFill="1" applyBorder="1" applyAlignment="1" applyProtection="1">
      <alignment horizontal="right" wrapText="1"/>
      <protection/>
    </xf>
    <xf numFmtId="38" fontId="3" fillId="0" borderId="10" xfId="0" applyNumberFormat="1" applyFont="1" applyBorder="1" applyAlignment="1" applyProtection="1">
      <alignment horizontal="center" wrapText="1"/>
      <protection/>
    </xf>
    <xf numFmtId="38" fontId="9" fillId="0" borderId="10" xfId="0" applyNumberFormat="1" applyFont="1" applyBorder="1" applyAlignment="1" applyProtection="1">
      <alignment horizontal="left" wrapText="1"/>
      <protection/>
    </xf>
    <xf numFmtId="38" fontId="3" fillId="0" borderId="10" xfId="0" applyNumberFormat="1" applyFont="1" applyBorder="1" applyAlignment="1" applyProtection="1">
      <alignment horizontal="left" wrapText="1"/>
      <protection/>
    </xf>
    <xf numFmtId="164" fontId="8" fillId="2" borderId="20" xfId="0" applyNumberFormat="1" applyFont="1" applyFill="1" applyBorder="1" applyAlignment="1" applyProtection="1">
      <alignment horizontal="right" wrapText="1"/>
      <protection/>
    </xf>
    <xf numFmtId="164" fontId="8" fillId="2" borderId="21" xfId="0" applyNumberFormat="1" applyFont="1" applyFill="1" applyBorder="1" applyAlignment="1" applyProtection="1">
      <alignment horizontal="right" wrapText="1"/>
      <protection/>
    </xf>
    <xf numFmtId="164" fontId="8" fillId="2" borderId="22" xfId="0" applyNumberFormat="1" applyFont="1" applyFill="1" applyBorder="1" applyAlignment="1" applyProtection="1">
      <alignment horizontal="right" wrapText="1"/>
      <protection/>
    </xf>
    <xf numFmtId="38" fontId="0" fillId="0" borderId="0" xfId="0" applyNumberFormat="1" applyAlignment="1" applyProtection="1">
      <alignment horizontal="center" wrapText="1"/>
      <protection/>
    </xf>
    <xf numFmtId="164" fontId="0" fillId="0" borderId="0" xfId="0" applyNumberFormat="1" applyAlignment="1" applyProtection="1">
      <alignment horizontal="right" wrapText="1"/>
      <protection/>
    </xf>
    <xf numFmtId="167" fontId="0" fillId="0" borderId="0" xfId="0" applyNumberFormat="1" applyAlignment="1" applyProtection="1">
      <alignment wrapText="1"/>
      <protection/>
    </xf>
    <xf numFmtId="167" fontId="0" fillId="0" borderId="0" xfId="0" applyNumberFormat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0" fillId="0" borderId="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8" sqref="A8"/>
    </sheetView>
  </sheetViews>
  <sheetFormatPr defaultColWidth="9.140625" defaultRowHeight="12.75" outlineLevelRow="6" outlineLevelCol="2"/>
  <cols>
    <col min="1" max="1" width="42.7109375" style="54" customWidth="1"/>
    <col min="2" max="2" width="12.7109375" style="12" customWidth="1" outlineLevel="2"/>
    <col min="3" max="3" width="10.28125" style="54" hidden="1" customWidth="1" outlineLevel="2"/>
    <col min="4" max="4" width="10.421875" style="12" hidden="1" customWidth="1" outlineLevel="2"/>
    <col min="5" max="5" width="10.28125" style="54" customWidth="1" outlineLevel="2"/>
    <col min="6" max="7" width="11.28125" style="12" hidden="1" customWidth="1" outlineLevel="2"/>
    <col min="8" max="8" width="11.28125" style="12" customWidth="1" outlineLevel="2"/>
    <col min="9" max="9" width="10.7109375" style="12" customWidth="1"/>
    <col min="10" max="10" width="12.8515625" style="12" customWidth="1"/>
    <col min="11" max="11" width="12.28125" style="12" customWidth="1"/>
    <col min="12" max="12" width="13.00390625" style="12" customWidth="1"/>
    <col min="13" max="16384" width="9.140625" style="12" customWidth="1"/>
  </cols>
  <sheetData>
    <row r="1" spans="1:12" s="4" customFormat="1" ht="20.25" customHeight="1">
      <c r="A1" s="1"/>
      <c r="B1" s="2"/>
      <c r="C1" s="3"/>
      <c r="E1" s="3"/>
      <c r="K1" s="58" t="s">
        <v>63</v>
      </c>
      <c r="L1" s="59"/>
    </row>
    <row r="2" spans="1:5" s="4" customFormat="1" ht="12" customHeight="1" thickBot="1">
      <c r="A2" s="6"/>
      <c r="C2" s="6"/>
      <c r="E2" s="6"/>
    </row>
    <row r="3" spans="1:12" ht="47.25" customHeight="1" thickBo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0" t="s">
        <v>10</v>
      </c>
      <c r="L3" s="11" t="s">
        <v>11</v>
      </c>
    </row>
    <row r="4" spans="1:12" ht="15.75" customHeight="1">
      <c r="A4" s="13"/>
      <c r="B4" s="14" t="s">
        <v>12</v>
      </c>
      <c r="C4" s="14" t="s">
        <v>12</v>
      </c>
      <c r="D4" s="14" t="s">
        <v>12</v>
      </c>
      <c r="E4" s="14" t="s">
        <v>12</v>
      </c>
      <c r="F4" s="15" t="s">
        <v>12</v>
      </c>
      <c r="G4" s="14" t="s">
        <v>12</v>
      </c>
      <c r="H4" s="16" t="s">
        <v>12</v>
      </c>
      <c r="I4" s="14" t="s">
        <v>13</v>
      </c>
      <c r="J4" s="14" t="s">
        <v>12</v>
      </c>
      <c r="K4" s="14" t="s">
        <v>12</v>
      </c>
      <c r="L4" s="14" t="s">
        <v>12</v>
      </c>
    </row>
    <row r="5" spans="1:12" ht="12.75">
      <c r="A5" s="17" t="s">
        <v>14</v>
      </c>
      <c r="B5" s="18"/>
      <c r="C5" s="19"/>
      <c r="D5" s="20"/>
      <c r="E5" s="19"/>
      <c r="F5" s="20"/>
      <c r="G5" s="18"/>
      <c r="H5" s="20"/>
      <c r="I5" s="18"/>
      <c r="J5" s="20"/>
      <c r="K5" s="18"/>
      <c r="L5" s="21"/>
    </row>
    <row r="6" spans="1:12" ht="12.75">
      <c r="A6" s="22"/>
      <c r="B6" s="18"/>
      <c r="C6" s="19"/>
      <c r="D6" s="20"/>
      <c r="E6" s="19"/>
      <c r="F6" s="20"/>
      <c r="G6" s="18"/>
      <c r="H6" s="20"/>
      <c r="I6" s="18"/>
      <c r="J6" s="20"/>
      <c r="K6" s="18"/>
      <c r="L6" s="21"/>
    </row>
    <row r="7" spans="1:12" ht="12.75">
      <c r="A7" s="23" t="s">
        <v>15</v>
      </c>
      <c r="B7" s="5">
        <v>1525465</v>
      </c>
      <c r="C7" s="5">
        <v>1335453</v>
      </c>
      <c r="D7" s="24">
        <f>E7-C7</f>
        <v>41816</v>
      </c>
      <c r="E7" s="5">
        <v>1377269</v>
      </c>
      <c r="F7" s="24">
        <v>296243.33</v>
      </c>
      <c r="G7" s="5">
        <v>-159199.5</v>
      </c>
      <c r="H7" s="24">
        <f>F7+G7</f>
        <v>137043.83000000002</v>
      </c>
      <c r="I7" s="25">
        <f>(H7/E7)*100%</f>
        <v>0.09950404024195711</v>
      </c>
      <c r="J7" s="24">
        <f>E7</f>
        <v>1377269</v>
      </c>
      <c r="K7" s="5">
        <f>J7-E7</f>
        <v>0</v>
      </c>
      <c r="L7" s="26"/>
    </row>
    <row r="8" spans="1:12" ht="13.5" thickBot="1">
      <c r="A8" s="27" t="s">
        <v>16</v>
      </c>
      <c r="B8" s="28">
        <f aca="true" t="shared" si="0" ref="B8:H8">SUM(B7)</f>
        <v>1525465</v>
      </c>
      <c r="C8" s="28">
        <f t="shared" si="0"/>
        <v>1335453</v>
      </c>
      <c r="D8" s="29">
        <f t="shared" si="0"/>
        <v>41816</v>
      </c>
      <c r="E8" s="28">
        <f t="shared" si="0"/>
        <v>1377269</v>
      </c>
      <c r="F8" s="29">
        <f t="shared" si="0"/>
        <v>296243.33</v>
      </c>
      <c r="G8" s="28">
        <f t="shared" si="0"/>
        <v>-159199.5</v>
      </c>
      <c r="H8" s="29">
        <f t="shared" si="0"/>
        <v>137043.83000000002</v>
      </c>
      <c r="I8" s="30">
        <f aca="true" t="shared" si="1" ref="I8:I23">(H8/E8)*100%</f>
        <v>0.09950404024195711</v>
      </c>
      <c r="J8" s="29">
        <f>SUM(J7)</f>
        <v>1377269</v>
      </c>
      <c r="K8" s="28">
        <f>SUM(K7)</f>
        <v>0</v>
      </c>
      <c r="L8" s="31">
        <f>SUM(L7)</f>
        <v>0</v>
      </c>
    </row>
    <row r="9" spans="1:12" ht="13.5" thickTop="1">
      <c r="A9" s="23" t="s">
        <v>17</v>
      </c>
      <c r="B9" s="5">
        <v>1038690</v>
      </c>
      <c r="C9" s="5">
        <v>1038690</v>
      </c>
      <c r="D9" s="24">
        <f aca="true" t="shared" si="2" ref="D9:D22">E9-C9</f>
        <v>8</v>
      </c>
      <c r="E9" s="5">
        <v>1038698</v>
      </c>
      <c r="F9" s="24">
        <v>763408.79</v>
      </c>
      <c r="G9" s="5">
        <v>-452614.08</v>
      </c>
      <c r="H9" s="24">
        <f>F9+G9</f>
        <v>310794.71</v>
      </c>
      <c r="I9" s="25">
        <f t="shared" si="1"/>
        <v>0.2992156623003029</v>
      </c>
      <c r="J9" s="24">
        <f>E9</f>
        <v>1038698</v>
      </c>
      <c r="K9" s="5">
        <f aca="true" t="shared" si="3" ref="K9:K22">J9-E9</f>
        <v>0</v>
      </c>
      <c r="L9" s="26"/>
    </row>
    <row r="10" spans="1:12" ht="12.75">
      <c r="A10" s="23" t="s">
        <v>18</v>
      </c>
      <c r="B10" s="5">
        <v>7151509</v>
      </c>
      <c r="C10" s="5">
        <v>7151509</v>
      </c>
      <c r="D10" s="24">
        <f t="shared" si="2"/>
        <v>-3873413</v>
      </c>
      <c r="E10" s="5">
        <v>3278096</v>
      </c>
      <c r="F10" s="24">
        <v>1041138.5</v>
      </c>
      <c r="G10" s="5">
        <v>-416955.8</v>
      </c>
      <c r="H10" s="24">
        <f>F10+G10</f>
        <v>624182.7</v>
      </c>
      <c r="I10" s="25">
        <f t="shared" si="1"/>
        <v>0.19041013441949228</v>
      </c>
      <c r="J10" s="24">
        <f>E10</f>
        <v>3278096</v>
      </c>
      <c r="K10" s="5">
        <f>J10-E10</f>
        <v>0</v>
      </c>
      <c r="L10" s="26"/>
    </row>
    <row r="11" spans="1:12" ht="12.75">
      <c r="A11" s="23" t="s">
        <v>19</v>
      </c>
      <c r="B11" s="5">
        <v>-3733444</v>
      </c>
      <c r="C11" s="5">
        <v>-3733444</v>
      </c>
      <c r="D11" s="24">
        <f t="shared" si="2"/>
        <v>-6</v>
      </c>
      <c r="E11" s="5">
        <v>-3733450</v>
      </c>
      <c r="F11" s="24">
        <v>1143421.95</v>
      </c>
      <c r="G11" s="5">
        <v>-3086099.66</v>
      </c>
      <c r="H11" s="24">
        <f>F11+G11</f>
        <v>-1942677.7100000002</v>
      </c>
      <c r="I11" s="25">
        <f t="shared" si="1"/>
        <v>0.5203438401478526</v>
      </c>
      <c r="J11" s="24">
        <f>E11</f>
        <v>-3733450</v>
      </c>
      <c r="K11" s="5">
        <f t="shared" si="3"/>
        <v>0</v>
      </c>
      <c r="L11" s="26"/>
    </row>
    <row r="12" spans="1:12" ht="13.5" thickBot="1">
      <c r="A12" s="27" t="s">
        <v>20</v>
      </c>
      <c r="B12" s="28">
        <f aca="true" t="shared" si="4" ref="B12:H12">SUM(B9:B11)</f>
        <v>4456755</v>
      </c>
      <c r="C12" s="28">
        <f t="shared" si="4"/>
        <v>4456755</v>
      </c>
      <c r="D12" s="29">
        <f t="shared" si="4"/>
        <v>-3873411</v>
      </c>
      <c r="E12" s="28">
        <f t="shared" si="4"/>
        <v>583344</v>
      </c>
      <c r="F12" s="29">
        <f t="shared" si="4"/>
        <v>2947969.24</v>
      </c>
      <c r="G12" s="28">
        <f t="shared" si="4"/>
        <v>-3955669.54</v>
      </c>
      <c r="H12" s="29">
        <f t="shared" si="4"/>
        <v>-1007700.3000000003</v>
      </c>
      <c r="I12" s="30">
        <f t="shared" si="1"/>
        <v>-1.7274546408294253</v>
      </c>
      <c r="J12" s="29">
        <f>SUM(J9:J11)</f>
        <v>583344</v>
      </c>
      <c r="K12" s="28">
        <f>SUM(K9:K11)</f>
        <v>0</v>
      </c>
      <c r="L12" s="31">
        <f>SUM(L9:L11)</f>
        <v>0</v>
      </c>
    </row>
    <row r="13" spans="1:12" ht="13.5" thickTop="1">
      <c r="A13" s="23" t="s">
        <v>21</v>
      </c>
      <c r="B13" s="5">
        <v>1637934</v>
      </c>
      <c r="C13" s="5">
        <v>1619307</v>
      </c>
      <c r="D13" s="24">
        <f t="shared" si="2"/>
        <v>0</v>
      </c>
      <c r="E13" s="5">
        <v>1619307</v>
      </c>
      <c r="F13" s="24">
        <v>801556.63</v>
      </c>
      <c r="G13" s="5">
        <v>-506536.6</v>
      </c>
      <c r="H13" s="24">
        <f>F13+G13</f>
        <v>295020.03</v>
      </c>
      <c r="I13" s="25">
        <f t="shared" si="1"/>
        <v>0.18218906606344568</v>
      </c>
      <c r="J13" s="24">
        <f>E13</f>
        <v>1619307</v>
      </c>
      <c r="K13" s="5">
        <f t="shared" si="3"/>
        <v>0</v>
      </c>
      <c r="L13" s="26"/>
    </row>
    <row r="14" spans="1:12" ht="12.75">
      <c r="A14" s="23" t="s">
        <v>22</v>
      </c>
      <c r="B14" s="5">
        <v>3357132</v>
      </c>
      <c r="C14" s="5">
        <v>3357132</v>
      </c>
      <c r="D14" s="24">
        <f t="shared" si="2"/>
        <v>-12</v>
      </c>
      <c r="E14" s="5">
        <v>3357120</v>
      </c>
      <c r="F14" s="24">
        <v>1115341.69</v>
      </c>
      <c r="G14" s="5">
        <v>-388157.67</v>
      </c>
      <c r="H14" s="24">
        <f>F14+G14</f>
        <v>727184.02</v>
      </c>
      <c r="I14" s="25">
        <f t="shared" si="1"/>
        <v>0.21660948074540082</v>
      </c>
      <c r="J14" s="24">
        <f>E14</f>
        <v>3357120</v>
      </c>
      <c r="K14" s="5">
        <f t="shared" si="3"/>
        <v>0</v>
      </c>
      <c r="L14" s="26"/>
    </row>
    <row r="15" spans="1:12" ht="12.75">
      <c r="A15" s="23" t="s">
        <v>23</v>
      </c>
      <c r="B15" s="5">
        <v>-1112743</v>
      </c>
      <c r="C15" s="5">
        <v>-1123362</v>
      </c>
      <c r="D15" s="24">
        <f t="shared" si="2"/>
        <v>-4843</v>
      </c>
      <c r="E15" s="5">
        <v>-1128205</v>
      </c>
      <c r="F15" s="24">
        <v>9133645.53</v>
      </c>
      <c r="G15" s="5">
        <v>-9090335.16</v>
      </c>
      <c r="H15" s="24">
        <f>F15+G15</f>
        <v>43310.36999999918</v>
      </c>
      <c r="I15" s="25">
        <f t="shared" si="1"/>
        <v>-0.038388741407810796</v>
      </c>
      <c r="J15" s="24">
        <v>-1242000</v>
      </c>
      <c r="K15" s="5">
        <f t="shared" si="3"/>
        <v>-113795</v>
      </c>
      <c r="L15" s="26">
        <v>-114000</v>
      </c>
    </row>
    <row r="16" spans="1:12" ht="12.75">
      <c r="A16" s="23" t="s">
        <v>24</v>
      </c>
      <c r="B16" s="5">
        <v>0</v>
      </c>
      <c r="C16" s="5"/>
      <c r="D16" s="24">
        <f t="shared" si="2"/>
        <v>3873413</v>
      </c>
      <c r="E16" s="5">
        <v>3873413</v>
      </c>
      <c r="F16" s="24">
        <v>1077860.92</v>
      </c>
      <c r="G16" s="5">
        <v>-22891.32</v>
      </c>
      <c r="H16" s="24">
        <f>F16+G16</f>
        <v>1054969.5999999999</v>
      </c>
      <c r="I16" s="25">
        <f t="shared" si="1"/>
        <v>0.27236176467626866</v>
      </c>
      <c r="J16" s="24">
        <f>E16</f>
        <v>3873413</v>
      </c>
      <c r="K16" s="5">
        <f t="shared" si="3"/>
        <v>0</v>
      </c>
      <c r="L16" s="26"/>
    </row>
    <row r="17" spans="1:12" ht="13.5" thickBot="1">
      <c r="A17" s="27" t="s">
        <v>25</v>
      </c>
      <c r="B17" s="28">
        <f aca="true" t="shared" si="5" ref="B17:H17">SUM(B13:B16)</f>
        <v>3882323</v>
      </c>
      <c r="C17" s="28">
        <f t="shared" si="5"/>
        <v>3853077</v>
      </c>
      <c r="D17" s="29">
        <f t="shared" si="5"/>
        <v>3868558</v>
      </c>
      <c r="E17" s="28">
        <f t="shared" si="5"/>
        <v>7721635</v>
      </c>
      <c r="F17" s="29">
        <f t="shared" si="5"/>
        <v>12128404.77</v>
      </c>
      <c r="G17" s="28">
        <f t="shared" si="5"/>
        <v>-10007920.75</v>
      </c>
      <c r="H17" s="29">
        <f t="shared" si="5"/>
        <v>2120484.019999999</v>
      </c>
      <c r="I17" s="30">
        <f t="shared" si="1"/>
        <v>0.2746159356146722</v>
      </c>
      <c r="J17" s="29">
        <f>SUM(J13:J16)</f>
        <v>7607840</v>
      </c>
      <c r="K17" s="28">
        <f>SUM(K13:K16)</f>
        <v>-113795</v>
      </c>
      <c r="L17" s="31">
        <f>SUM(L13:L16)</f>
        <v>-114000</v>
      </c>
    </row>
    <row r="18" spans="1:12" ht="13.5" thickTop="1">
      <c r="A18" s="23" t="s">
        <v>26</v>
      </c>
      <c r="B18" s="5">
        <v>3908834</v>
      </c>
      <c r="C18" s="5">
        <v>3559151</v>
      </c>
      <c r="D18" s="24">
        <v>349683</v>
      </c>
      <c r="E18" s="5">
        <v>3939637</v>
      </c>
      <c r="F18" s="5">
        <v>3647782.07</v>
      </c>
      <c r="G18" s="5">
        <v>3533195</v>
      </c>
      <c r="H18" s="5">
        <v>916039.54</v>
      </c>
      <c r="I18" s="25">
        <f t="shared" si="1"/>
        <v>0.23251876759203957</v>
      </c>
      <c r="J18" s="5">
        <v>3939637</v>
      </c>
      <c r="K18" s="5">
        <f t="shared" si="3"/>
        <v>0</v>
      </c>
      <c r="L18" s="26"/>
    </row>
    <row r="19" spans="1:12" ht="12.75">
      <c r="A19" s="23" t="s">
        <v>27</v>
      </c>
      <c r="B19" s="5">
        <v>2535929</v>
      </c>
      <c r="C19" s="5">
        <v>2535929</v>
      </c>
      <c r="D19" s="24">
        <f t="shared" si="2"/>
        <v>77183</v>
      </c>
      <c r="E19" s="5">
        <v>2613112</v>
      </c>
      <c r="F19" s="24">
        <v>1083877.17</v>
      </c>
      <c r="G19" s="5">
        <v>-367799.25</v>
      </c>
      <c r="H19" s="24">
        <f>F19+G19</f>
        <v>716077.9199999999</v>
      </c>
      <c r="I19" s="25">
        <f t="shared" si="1"/>
        <v>0.27403261704817855</v>
      </c>
      <c r="J19" s="24">
        <v>2839000</v>
      </c>
      <c r="K19" s="5">
        <f t="shared" si="3"/>
        <v>225888</v>
      </c>
      <c r="L19" s="26">
        <v>226000</v>
      </c>
    </row>
    <row r="20" spans="1:12" ht="12.75">
      <c r="A20" s="23" t="s">
        <v>28</v>
      </c>
      <c r="B20" s="5">
        <v>2208782</v>
      </c>
      <c r="C20" s="5">
        <v>2208782</v>
      </c>
      <c r="D20" s="24">
        <f t="shared" si="2"/>
        <v>38</v>
      </c>
      <c r="E20" s="5">
        <v>2208820</v>
      </c>
      <c r="F20" s="24">
        <v>567750.32</v>
      </c>
      <c r="G20" s="5">
        <v>-49117.65</v>
      </c>
      <c r="H20" s="24">
        <f>F20+G20</f>
        <v>518632.6699999999</v>
      </c>
      <c r="I20" s="25">
        <f t="shared" si="1"/>
        <v>0.2348007850345433</v>
      </c>
      <c r="J20" s="24">
        <f>E20</f>
        <v>2208820</v>
      </c>
      <c r="K20" s="5">
        <f t="shared" si="3"/>
        <v>0</v>
      </c>
      <c r="L20" s="26"/>
    </row>
    <row r="21" spans="1:12" ht="12.75">
      <c r="A21" s="23" t="s">
        <v>29</v>
      </c>
      <c r="B21" s="5">
        <v>1078284</v>
      </c>
      <c r="C21" s="5">
        <v>1260715</v>
      </c>
      <c r="D21" s="24">
        <f t="shared" si="2"/>
        <v>-41816</v>
      </c>
      <c r="E21" s="5">
        <v>1218899</v>
      </c>
      <c r="F21" s="24">
        <v>693440.76</v>
      </c>
      <c r="G21" s="5">
        <v>-93055.93</v>
      </c>
      <c r="H21" s="24">
        <f>F21+G21</f>
        <v>600384.8300000001</v>
      </c>
      <c r="I21" s="25">
        <f t="shared" si="1"/>
        <v>0.49256323124393414</v>
      </c>
      <c r="J21" s="24">
        <v>1426000</v>
      </c>
      <c r="K21" s="5">
        <f t="shared" si="3"/>
        <v>207101</v>
      </c>
      <c r="L21" s="26">
        <v>207000</v>
      </c>
    </row>
    <row r="22" spans="1:12" ht="12.75">
      <c r="A22" s="23" t="s">
        <v>30</v>
      </c>
      <c r="B22" s="5">
        <v>2447863</v>
      </c>
      <c r="C22" s="5">
        <f>2447863</f>
        <v>2447863</v>
      </c>
      <c r="D22" s="24">
        <f t="shared" si="2"/>
        <v>0</v>
      </c>
      <c r="E22" s="5">
        <v>2447863</v>
      </c>
      <c r="F22" s="24">
        <v>766201.5</v>
      </c>
      <c r="G22" s="5">
        <v>-52990.01</v>
      </c>
      <c r="H22" s="24">
        <f>F22+G22</f>
        <v>713211.49</v>
      </c>
      <c r="I22" s="25">
        <f t="shared" si="1"/>
        <v>0.29136086864338406</v>
      </c>
      <c r="J22" s="24">
        <v>2528000</v>
      </c>
      <c r="K22" s="5">
        <f t="shared" si="3"/>
        <v>80137</v>
      </c>
      <c r="L22" s="26">
        <v>50000</v>
      </c>
    </row>
    <row r="23" spans="1:12" ht="13.5" thickBot="1">
      <c r="A23" s="32" t="s">
        <v>31</v>
      </c>
      <c r="B23" s="28">
        <f aca="true" t="shared" si="6" ref="B23:H23">SUM(B18:B22)</f>
        <v>12179692</v>
      </c>
      <c r="C23" s="28">
        <f t="shared" si="6"/>
        <v>12012440</v>
      </c>
      <c r="D23" s="29">
        <f t="shared" si="6"/>
        <v>385088</v>
      </c>
      <c r="E23" s="28">
        <f t="shared" si="6"/>
        <v>12428331</v>
      </c>
      <c r="F23" s="29">
        <f t="shared" si="6"/>
        <v>6759051.82</v>
      </c>
      <c r="G23" s="28">
        <f t="shared" si="6"/>
        <v>2970232.16</v>
      </c>
      <c r="H23" s="29">
        <f t="shared" si="6"/>
        <v>3464346.45</v>
      </c>
      <c r="I23" s="30">
        <f t="shared" si="1"/>
        <v>0.2787459112571109</v>
      </c>
      <c r="J23" s="29">
        <f>SUM(J18:J22)</f>
        <v>12941457</v>
      </c>
      <c r="K23" s="28">
        <f>SUM(K18:K22)</f>
        <v>513126</v>
      </c>
      <c r="L23" s="31">
        <f>SUM(L18:L22)</f>
        <v>483000</v>
      </c>
    </row>
    <row r="24" spans="1:12" ht="13.5" thickTop="1">
      <c r="A24" s="22"/>
      <c r="B24" s="5"/>
      <c r="C24" s="5"/>
      <c r="D24" s="24"/>
      <c r="E24" s="5"/>
      <c r="F24" s="24"/>
      <c r="G24" s="5"/>
      <c r="H24" s="24"/>
      <c r="I24" s="25"/>
      <c r="J24" s="24"/>
      <c r="K24" s="5"/>
      <c r="L24" s="26"/>
    </row>
    <row r="25" spans="1:12" s="37" customFormat="1" ht="13.5" thickBot="1">
      <c r="A25" s="33" t="s">
        <v>32</v>
      </c>
      <c r="B25" s="34">
        <f aca="true" t="shared" si="7" ref="B25:H25">B8+B12+B17+B23</f>
        <v>22044235</v>
      </c>
      <c r="C25" s="34">
        <f t="shared" si="7"/>
        <v>21657725</v>
      </c>
      <c r="D25" s="35">
        <f t="shared" si="7"/>
        <v>422051</v>
      </c>
      <c r="E25" s="34">
        <f t="shared" si="7"/>
        <v>22110579</v>
      </c>
      <c r="F25" s="35">
        <f t="shared" si="7"/>
        <v>22131669.16</v>
      </c>
      <c r="G25" s="34">
        <f t="shared" si="7"/>
        <v>-11152557.629999999</v>
      </c>
      <c r="H25" s="34">
        <f t="shared" si="7"/>
        <v>4714173.999999999</v>
      </c>
      <c r="I25" s="36">
        <f>(H25/E25)*100%</f>
        <v>0.2132089801899805</v>
      </c>
      <c r="J25" s="35">
        <f>J8+J12+J17+J23</f>
        <v>22509910</v>
      </c>
      <c r="K25" s="35">
        <f>K8+K12+K17+K23</f>
        <v>399331</v>
      </c>
      <c r="L25" s="35">
        <f>L8+L12+L17+L23</f>
        <v>369000</v>
      </c>
    </row>
    <row r="26" spans="1:12" ht="12.75">
      <c r="A26" s="38"/>
      <c r="B26" s="39"/>
      <c r="C26" s="39"/>
      <c r="D26" s="40"/>
      <c r="E26" s="39"/>
      <c r="F26" s="40"/>
      <c r="G26" s="39"/>
      <c r="H26" s="40"/>
      <c r="I26" s="41"/>
      <c r="J26" s="40"/>
      <c r="K26" s="39"/>
      <c r="L26" s="26"/>
    </row>
    <row r="27" spans="1:12" s="37" customFormat="1" ht="13.5" thickBot="1">
      <c r="A27" s="42" t="s">
        <v>33</v>
      </c>
      <c r="B27" s="43">
        <v>-1274428</v>
      </c>
      <c r="C27" s="43">
        <v>-1263813</v>
      </c>
      <c r="D27" s="44">
        <v>0</v>
      </c>
      <c r="E27" s="43">
        <v>-1263813</v>
      </c>
      <c r="F27" s="44">
        <v>109350.07</v>
      </c>
      <c r="G27" s="43">
        <v>-32649</v>
      </c>
      <c r="H27" s="45">
        <f>F27+G27</f>
        <v>76701.07</v>
      </c>
      <c r="I27" s="46">
        <f>(H27/E27)*100%</f>
        <v>-0.060690204959119746</v>
      </c>
      <c r="J27" s="43">
        <f>E27</f>
        <v>-1263813</v>
      </c>
      <c r="K27" s="34">
        <f>J27-E27</f>
        <v>0</v>
      </c>
      <c r="L27" s="47"/>
    </row>
    <row r="28" spans="1:12" ht="13.5" thickTop="1">
      <c r="A28" s="48"/>
      <c r="B28" s="39"/>
      <c r="C28" s="39"/>
      <c r="D28" s="40"/>
      <c r="E28" s="39"/>
      <c r="F28" s="40"/>
      <c r="G28" s="39"/>
      <c r="H28" s="40"/>
      <c r="I28" s="39"/>
      <c r="J28" s="40"/>
      <c r="K28" s="39"/>
      <c r="L28" s="26"/>
    </row>
    <row r="29" spans="1:12" ht="12.75">
      <c r="A29" s="49" t="s">
        <v>34</v>
      </c>
      <c r="B29" s="39">
        <f>+SUM(B30:B37)</f>
        <v>1814973</v>
      </c>
      <c r="C29" s="39"/>
      <c r="D29" s="40"/>
      <c r="E29" s="39">
        <f aca="true" t="shared" si="8" ref="E29:L29">+SUM(E30:E37)</f>
        <v>1737790</v>
      </c>
      <c r="F29" s="39">
        <f t="shared" si="8"/>
        <v>15712604.129999999</v>
      </c>
      <c r="G29" s="39">
        <f t="shared" si="8"/>
        <v>-19761443.3</v>
      </c>
      <c r="H29" s="39">
        <f t="shared" si="8"/>
        <v>-4048839.170000001</v>
      </c>
      <c r="I29" s="39">
        <f t="shared" si="8"/>
        <v>-30.876820883604967</v>
      </c>
      <c r="J29" s="39">
        <f t="shared" si="8"/>
        <v>1737790</v>
      </c>
      <c r="K29" s="39">
        <f t="shared" si="8"/>
        <v>0</v>
      </c>
      <c r="L29" s="39">
        <f t="shared" si="8"/>
        <v>0</v>
      </c>
    </row>
    <row r="30" spans="1:12" ht="14.25" customHeight="1" hidden="1" outlineLevel="6">
      <c r="A30" s="50" t="s">
        <v>35</v>
      </c>
      <c r="B30" s="39">
        <v>100000</v>
      </c>
      <c r="C30" s="39">
        <v>100000</v>
      </c>
      <c r="D30" s="24">
        <f>E30-C30</f>
        <v>0</v>
      </c>
      <c r="E30" s="39">
        <v>100000</v>
      </c>
      <c r="F30" s="40">
        <v>15804132.76</v>
      </c>
      <c r="G30" s="39">
        <v>-18975675.3</v>
      </c>
      <c r="H30" s="40">
        <f aca="true" t="shared" si="9" ref="H30:H47">F30+G30</f>
        <v>-3171542.540000001</v>
      </c>
      <c r="I30" s="41">
        <f aca="true" t="shared" si="10" ref="I30:I37">(H30/E30)*100%</f>
        <v>-31.715425400000008</v>
      </c>
      <c r="J30" s="40">
        <f>E30</f>
        <v>100000</v>
      </c>
      <c r="K30" s="5">
        <f aca="true" t="shared" si="11" ref="K30:K37">J30-E30</f>
        <v>0</v>
      </c>
      <c r="L30" s="26"/>
    </row>
    <row r="31" spans="1:12" ht="12.75" hidden="1" outlineLevel="6">
      <c r="A31" s="50" t="s">
        <v>36</v>
      </c>
      <c r="B31" s="39">
        <v>3575264</v>
      </c>
      <c r="C31" s="39">
        <v>3575264</v>
      </c>
      <c r="D31" s="24">
        <f aca="true" t="shared" si="12" ref="D31:D37">E31-C31</f>
        <v>0</v>
      </c>
      <c r="E31" s="39">
        <v>3575264</v>
      </c>
      <c r="F31" s="40">
        <v>102658.33</v>
      </c>
      <c r="G31" s="39">
        <v>0</v>
      </c>
      <c r="H31" s="40">
        <f t="shared" si="9"/>
        <v>102658.33</v>
      </c>
      <c r="I31" s="41">
        <f t="shared" si="10"/>
        <v>0.028713496401944025</v>
      </c>
      <c r="J31" s="40">
        <f aca="true" t="shared" si="13" ref="J31:J38">E31</f>
        <v>3575264</v>
      </c>
      <c r="K31" s="5">
        <f t="shared" si="11"/>
        <v>0</v>
      </c>
      <c r="L31" s="26"/>
    </row>
    <row r="32" spans="1:12" ht="12.75" hidden="1" outlineLevel="6">
      <c r="A32" s="50" t="s">
        <v>37</v>
      </c>
      <c r="B32" s="39">
        <v>-675154</v>
      </c>
      <c r="C32" s="39">
        <v>-675154</v>
      </c>
      <c r="D32" s="24">
        <f t="shared" si="12"/>
        <v>0</v>
      </c>
      <c r="E32" s="39">
        <v>-675154</v>
      </c>
      <c r="F32" s="40">
        <v>0</v>
      </c>
      <c r="G32" s="39"/>
      <c r="H32" s="40">
        <f t="shared" si="9"/>
        <v>0</v>
      </c>
      <c r="I32" s="41">
        <f t="shared" si="10"/>
        <v>0</v>
      </c>
      <c r="J32" s="40">
        <f t="shared" si="13"/>
        <v>-675154</v>
      </c>
      <c r="K32" s="5">
        <f t="shared" si="11"/>
        <v>0</v>
      </c>
      <c r="L32" s="26"/>
    </row>
    <row r="33" spans="1:12" ht="12.75" hidden="1" outlineLevel="6">
      <c r="A33" s="50" t="s">
        <v>38</v>
      </c>
      <c r="B33" s="39">
        <v>301359</v>
      </c>
      <c r="C33" s="39">
        <v>301359</v>
      </c>
      <c r="D33" s="24">
        <f t="shared" si="12"/>
        <v>-77183</v>
      </c>
      <c r="E33" s="39">
        <v>224176</v>
      </c>
      <c r="F33" s="40">
        <v>0</v>
      </c>
      <c r="G33" s="39"/>
      <c r="H33" s="40">
        <f t="shared" si="9"/>
        <v>0</v>
      </c>
      <c r="I33" s="41">
        <f t="shared" si="10"/>
        <v>0</v>
      </c>
      <c r="J33" s="40">
        <f t="shared" si="13"/>
        <v>224176</v>
      </c>
      <c r="K33" s="5">
        <f t="shared" si="11"/>
        <v>0</v>
      </c>
      <c r="L33" s="26"/>
    </row>
    <row r="34" spans="1:12" ht="12.75" hidden="1" outlineLevel="6">
      <c r="A34" s="50" t="s">
        <v>39</v>
      </c>
      <c r="B34" s="39">
        <v>-260000</v>
      </c>
      <c r="C34" s="39">
        <v>-260000</v>
      </c>
      <c r="D34" s="24">
        <f t="shared" si="12"/>
        <v>0</v>
      </c>
      <c r="E34" s="39">
        <v>-260000</v>
      </c>
      <c r="F34" s="40">
        <v>0</v>
      </c>
      <c r="G34" s="39">
        <v>-73000</v>
      </c>
      <c r="H34" s="40">
        <f t="shared" si="9"/>
        <v>-73000</v>
      </c>
      <c r="I34" s="41">
        <f t="shared" si="10"/>
        <v>0.28076923076923077</v>
      </c>
      <c r="J34" s="40">
        <f t="shared" si="13"/>
        <v>-260000</v>
      </c>
      <c r="K34" s="5">
        <f t="shared" si="11"/>
        <v>0</v>
      </c>
      <c r="L34" s="26"/>
    </row>
    <row r="35" spans="1:12" ht="12.75" hidden="1" outlineLevel="6">
      <c r="A35" s="50" t="s">
        <v>40</v>
      </c>
      <c r="B35" s="39">
        <v>689970</v>
      </c>
      <c r="C35" s="39">
        <v>689970</v>
      </c>
      <c r="D35" s="24">
        <f t="shared" si="12"/>
        <v>0</v>
      </c>
      <c r="E35" s="39">
        <v>689970</v>
      </c>
      <c r="F35" s="40">
        <v>-194186.96</v>
      </c>
      <c r="G35" s="39">
        <v>0</v>
      </c>
      <c r="H35" s="40">
        <f t="shared" si="9"/>
        <v>-194186.96</v>
      </c>
      <c r="I35" s="41">
        <f t="shared" si="10"/>
        <v>-0.2814426134469615</v>
      </c>
      <c r="J35" s="40">
        <f t="shared" si="13"/>
        <v>689970</v>
      </c>
      <c r="K35" s="5">
        <f t="shared" si="11"/>
        <v>0</v>
      </c>
      <c r="L35" s="26"/>
    </row>
    <row r="36" spans="1:12" ht="12.75" hidden="1" outlineLevel="6">
      <c r="A36" s="50" t="s">
        <v>41</v>
      </c>
      <c r="B36" s="39">
        <v>-619970</v>
      </c>
      <c r="C36" s="39">
        <v>-619970</v>
      </c>
      <c r="D36" s="24">
        <f t="shared" si="12"/>
        <v>0</v>
      </c>
      <c r="E36" s="39">
        <v>-619970</v>
      </c>
      <c r="F36" s="40">
        <v>0</v>
      </c>
      <c r="G36" s="39">
        <v>-309859</v>
      </c>
      <c r="H36" s="40">
        <f t="shared" si="9"/>
        <v>-309859</v>
      </c>
      <c r="I36" s="41">
        <f t="shared" si="10"/>
        <v>0.49979676435956577</v>
      </c>
      <c r="J36" s="40">
        <f t="shared" si="13"/>
        <v>-619970</v>
      </c>
      <c r="K36" s="5">
        <f t="shared" si="11"/>
        <v>0</v>
      </c>
      <c r="L36" s="26"/>
    </row>
    <row r="37" spans="1:12" ht="12.75" hidden="1" outlineLevel="6">
      <c r="A37" s="50" t="s">
        <v>42</v>
      </c>
      <c r="B37" s="39">
        <v>-1296496</v>
      </c>
      <c r="C37" s="39">
        <v>-1296496</v>
      </c>
      <c r="D37" s="24">
        <f t="shared" si="12"/>
        <v>0</v>
      </c>
      <c r="E37" s="39">
        <v>-1296496</v>
      </c>
      <c r="F37" s="40">
        <v>0</v>
      </c>
      <c r="G37" s="39">
        <v>-402909</v>
      </c>
      <c r="H37" s="40">
        <f t="shared" si="9"/>
        <v>-402909</v>
      </c>
      <c r="I37" s="41">
        <f t="shared" si="10"/>
        <v>0.3107676383112636</v>
      </c>
      <c r="J37" s="40">
        <f t="shared" si="13"/>
        <v>-1296496</v>
      </c>
      <c r="K37" s="5">
        <f t="shared" si="11"/>
        <v>0</v>
      </c>
      <c r="L37" s="26"/>
    </row>
    <row r="38" spans="1:12" ht="12.75" collapsed="1">
      <c r="A38" s="48"/>
      <c r="B38" s="39"/>
      <c r="C38" s="39"/>
      <c r="D38" s="40"/>
      <c r="E38" s="39"/>
      <c r="F38" s="40"/>
      <c r="G38" s="39"/>
      <c r="H38" s="40">
        <f t="shared" si="9"/>
        <v>0</v>
      </c>
      <c r="I38" s="41"/>
      <c r="J38" s="40">
        <f t="shared" si="13"/>
        <v>0</v>
      </c>
      <c r="K38" s="39"/>
      <c r="L38" s="26"/>
    </row>
    <row r="39" spans="1:12" ht="14.25" customHeight="1">
      <c r="A39" s="49" t="s">
        <v>43</v>
      </c>
      <c r="B39" s="39">
        <f>+SUM(B40:B48)</f>
        <v>3151032</v>
      </c>
      <c r="C39" s="39"/>
      <c r="D39" s="40"/>
      <c r="E39" s="39">
        <f aca="true" t="shared" si="14" ref="E39:L39">+SUM(E40:E48)</f>
        <v>3151032</v>
      </c>
      <c r="F39" s="39">
        <f t="shared" si="14"/>
        <v>0</v>
      </c>
      <c r="G39" s="39">
        <f t="shared" si="14"/>
        <v>-30000</v>
      </c>
      <c r="H39" s="39">
        <f t="shared" si="14"/>
        <v>-30000</v>
      </c>
      <c r="I39" s="39">
        <f t="shared" si="14"/>
        <v>0.46875</v>
      </c>
      <c r="J39" s="39">
        <f t="shared" si="14"/>
        <v>3151032</v>
      </c>
      <c r="K39" s="39">
        <f t="shared" si="14"/>
        <v>0</v>
      </c>
      <c r="L39" s="39">
        <f t="shared" si="14"/>
        <v>0</v>
      </c>
    </row>
    <row r="40" spans="1:12" ht="16.5" customHeight="1" hidden="1">
      <c r="A40" s="50" t="s">
        <v>44</v>
      </c>
      <c r="B40" s="39">
        <v>623504</v>
      </c>
      <c r="C40" s="39">
        <v>623504</v>
      </c>
      <c r="D40" s="24">
        <f aca="true" t="shared" si="15" ref="D40:D47">E40-C40</f>
        <v>0</v>
      </c>
      <c r="E40" s="39">
        <v>623504</v>
      </c>
      <c r="F40" s="40">
        <v>0</v>
      </c>
      <c r="G40" s="39"/>
      <c r="H40" s="40">
        <f t="shared" si="9"/>
        <v>0</v>
      </c>
      <c r="I40" s="41">
        <f aca="true" t="shared" si="16" ref="I40:I47">(H40/E40)*100%</f>
        <v>0</v>
      </c>
      <c r="J40" s="40">
        <f>E40</f>
        <v>623504</v>
      </c>
      <c r="K40" s="5">
        <f aca="true" t="shared" si="17" ref="K40:K47">J40-E40</f>
        <v>0</v>
      </c>
      <c r="L40" s="26"/>
    </row>
    <row r="41" spans="1:12" ht="12.75" hidden="1">
      <c r="A41" s="50" t="s">
        <v>45</v>
      </c>
      <c r="B41" s="39">
        <v>200000</v>
      </c>
      <c r="C41" s="39">
        <v>200000</v>
      </c>
      <c r="D41" s="24">
        <f t="shared" si="15"/>
        <v>0</v>
      </c>
      <c r="E41" s="39">
        <v>200000</v>
      </c>
      <c r="F41" s="40">
        <v>0</v>
      </c>
      <c r="G41" s="39"/>
      <c r="H41" s="40">
        <f t="shared" si="9"/>
        <v>0</v>
      </c>
      <c r="I41" s="41">
        <f t="shared" si="16"/>
        <v>0</v>
      </c>
      <c r="J41" s="40">
        <f>E41</f>
        <v>200000</v>
      </c>
      <c r="K41" s="5">
        <f t="shared" si="17"/>
        <v>0</v>
      </c>
      <c r="L41" s="26"/>
    </row>
    <row r="42" spans="1:12" ht="12.75" hidden="1">
      <c r="A42" s="50" t="s">
        <v>46</v>
      </c>
      <c r="B42" s="39">
        <v>901228</v>
      </c>
      <c r="C42" s="39">
        <v>901228</v>
      </c>
      <c r="D42" s="24">
        <f t="shared" si="15"/>
        <v>0</v>
      </c>
      <c r="E42" s="39">
        <v>901228</v>
      </c>
      <c r="F42" s="40">
        <v>0</v>
      </c>
      <c r="G42" s="39"/>
      <c r="H42" s="40">
        <f t="shared" si="9"/>
        <v>0</v>
      </c>
      <c r="I42" s="41">
        <f t="shared" si="16"/>
        <v>0</v>
      </c>
      <c r="J42" s="40">
        <f>E42</f>
        <v>901228</v>
      </c>
      <c r="K42" s="5">
        <f t="shared" si="17"/>
        <v>0</v>
      </c>
      <c r="L42" s="26"/>
    </row>
    <row r="43" spans="1:12" ht="12.75" hidden="1">
      <c r="A43" s="50" t="s">
        <v>47</v>
      </c>
      <c r="B43" s="39">
        <v>650000</v>
      </c>
      <c r="C43" s="39">
        <v>650000</v>
      </c>
      <c r="D43" s="24">
        <f t="shared" si="15"/>
        <v>0</v>
      </c>
      <c r="E43" s="39">
        <v>650000</v>
      </c>
      <c r="F43" s="40">
        <v>0</v>
      </c>
      <c r="G43" s="39"/>
      <c r="H43" s="40">
        <f t="shared" si="9"/>
        <v>0</v>
      </c>
      <c r="I43" s="41">
        <f t="shared" si="16"/>
        <v>0</v>
      </c>
      <c r="J43" s="40">
        <f>E43</f>
        <v>650000</v>
      </c>
      <c r="K43" s="5">
        <f t="shared" si="17"/>
        <v>0</v>
      </c>
      <c r="L43" s="26"/>
    </row>
    <row r="44" spans="1:12" ht="12.75" hidden="1">
      <c r="A44" s="50" t="s">
        <v>48</v>
      </c>
      <c r="B44" s="39">
        <v>750000</v>
      </c>
      <c r="C44" s="39">
        <v>750000</v>
      </c>
      <c r="D44" s="24">
        <f t="shared" si="15"/>
        <v>0</v>
      </c>
      <c r="E44" s="39">
        <v>750000</v>
      </c>
      <c r="F44" s="40">
        <v>0</v>
      </c>
      <c r="G44" s="39"/>
      <c r="H44" s="40">
        <f t="shared" si="9"/>
        <v>0</v>
      </c>
      <c r="I44" s="41">
        <f t="shared" si="16"/>
        <v>0</v>
      </c>
      <c r="J44" s="40">
        <v>750000</v>
      </c>
      <c r="K44" s="5">
        <f t="shared" si="17"/>
        <v>0</v>
      </c>
      <c r="L44" s="26"/>
    </row>
    <row r="45" spans="1:12" ht="12.75" hidden="1">
      <c r="A45" s="50" t="s">
        <v>49</v>
      </c>
      <c r="B45" s="39">
        <v>40000</v>
      </c>
      <c r="C45" s="39">
        <v>40000</v>
      </c>
      <c r="D45" s="24">
        <f t="shared" si="15"/>
        <v>0</v>
      </c>
      <c r="E45" s="39">
        <v>40000</v>
      </c>
      <c r="F45" s="40">
        <v>0</v>
      </c>
      <c r="G45" s="39"/>
      <c r="H45" s="40">
        <f t="shared" si="9"/>
        <v>0</v>
      </c>
      <c r="I45" s="41">
        <f t="shared" si="16"/>
        <v>0</v>
      </c>
      <c r="J45" s="40">
        <f>E45</f>
        <v>40000</v>
      </c>
      <c r="K45" s="5">
        <f t="shared" si="17"/>
        <v>0</v>
      </c>
      <c r="L45" s="26"/>
    </row>
    <row r="46" spans="1:12" ht="12.75" hidden="1">
      <c r="A46" s="50" t="s">
        <v>50</v>
      </c>
      <c r="B46" s="39">
        <v>20150</v>
      </c>
      <c r="C46" s="39">
        <v>20150</v>
      </c>
      <c r="D46" s="24">
        <f t="shared" si="15"/>
        <v>0</v>
      </c>
      <c r="E46" s="39">
        <v>20150</v>
      </c>
      <c r="F46" s="40">
        <v>0</v>
      </c>
      <c r="G46" s="39"/>
      <c r="H46" s="40">
        <f t="shared" si="9"/>
        <v>0</v>
      </c>
      <c r="I46" s="41">
        <f t="shared" si="16"/>
        <v>0</v>
      </c>
      <c r="J46" s="40">
        <f>E46</f>
        <v>20150</v>
      </c>
      <c r="K46" s="5">
        <f t="shared" si="17"/>
        <v>0</v>
      </c>
      <c r="L46" s="26"/>
    </row>
    <row r="47" spans="1:12" ht="12.75" hidden="1">
      <c r="A47" s="50" t="s">
        <v>51</v>
      </c>
      <c r="B47" s="39">
        <v>30150</v>
      </c>
      <c r="C47" s="39">
        <v>30150</v>
      </c>
      <c r="D47" s="24">
        <f t="shared" si="15"/>
        <v>0</v>
      </c>
      <c r="E47" s="39">
        <v>30150</v>
      </c>
      <c r="F47" s="40">
        <v>0</v>
      </c>
      <c r="G47" s="39"/>
      <c r="H47" s="40">
        <f t="shared" si="9"/>
        <v>0</v>
      </c>
      <c r="I47" s="41">
        <f t="shared" si="16"/>
        <v>0</v>
      </c>
      <c r="J47" s="40">
        <f>E47</f>
        <v>30150</v>
      </c>
      <c r="K47" s="5">
        <f t="shared" si="17"/>
        <v>0</v>
      </c>
      <c r="L47" s="26"/>
    </row>
    <row r="48" spans="1:12" ht="12.75" hidden="1">
      <c r="A48" s="50" t="s">
        <v>52</v>
      </c>
      <c r="B48" s="39">
        <v>-64000</v>
      </c>
      <c r="C48" s="39">
        <v>-64000</v>
      </c>
      <c r="D48" s="24">
        <f>E48-C48</f>
        <v>0</v>
      </c>
      <c r="E48" s="39">
        <v>-64000</v>
      </c>
      <c r="F48" s="40">
        <v>0</v>
      </c>
      <c r="G48" s="39">
        <v>-30000</v>
      </c>
      <c r="H48" s="40">
        <f>F48+G48</f>
        <v>-30000</v>
      </c>
      <c r="I48" s="41">
        <f>(H48/E48)*100%</f>
        <v>0.46875</v>
      </c>
      <c r="J48" s="40">
        <f>E48</f>
        <v>-64000</v>
      </c>
      <c r="K48" s="39">
        <f>+J48-E48</f>
        <v>0</v>
      </c>
      <c r="L48" s="26"/>
    </row>
    <row r="49" spans="1:12" ht="13.5" thickBot="1">
      <c r="A49" s="42" t="s">
        <v>53</v>
      </c>
      <c r="B49" s="43">
        <f>+B39+B29</f>
        <v>4966005</v>
      </c>
      <c r="C49" s="43">
        <f>SUM(C30:C48)</f>
        <v>4966005</v>
      </c>
      <c r="D49" s="43">
        <f>SUM(D30:D48)</f>
        <v>-77183</v>
      </c>
      <c r="E49" s="43">
        <f aca="true" t="shared" si="18" ref="E49:L49">+E39+E29</f>
        <v>4888822</v>
      </c>
      <c r="F49" s="43">
        <f t="shared" si="18"/>
        <v>15712604.129999999</v>
      </c>
      <c r="G49" s="43">
        <f t="shared" si="18"/>
        <v>-19791443.3</v>
      </c>
      <c r="H49" s="43">
        <f t="shared" si="18"/>
        <v>-4078839.170000001</v>
      </c>
      <c r="I49" s="43">
        <f t="shared" si="18"/>
        <v>-30.408070883604967</v>
      </c>
      <c r="J49" s="43">
        <f t="shared" si="18"/>
        <v>4888822</v>
      </c>
      <c r="K49" s="43">
        <f t="shared" si="18"/>
        <v>0</v>
      </c>
      <c r="L49" s="43">
        <f t="shared" si="18"/>
        <v>0</v>
      </c>
    </row>
    <row r="50" spans="1:12" ht="13.5" thickTop="1">
      <c r="A50" s="50"/>
      <c r="B50" s="39"/>
      <c r="C50" s="39"/>
      <c r="D50" s="40"/>
      <c r="E50" s="39"/>
      <c r="F50" s="40"/>
      <c r="G50" s="39"/>
      <c r="H50" s="40"/>
      <c r="I50" s="39"/>
      <c r="J50" s="40"/>
      <c r="K50" s="39"/>
      <c r="L50" s="26"/>
    </row>
    <row r="51" spans="1:12" s="37" customFormat="1" ht="13.5" thickBot="1">
      <c r="A51" s="42" t="s">
        <v>54</v>
      </c>
      <c r="B51" s="43">
        <f aca="true" t="shared" si="19" ref="B51:L51">B25+B27+B49</f>
        <v>25735812</v>
      </c>
      <c r="C51" s="43">
        <f t="shared" si="19"/>
        <v>25359917</v>
      </c>
      <c r="D51" s="44">
        <f t="shared" si="19"/>
        <v>344868</v>
      </c>
      <c r="E51" s="43">
        <f t="shared" si="19"/>
        <v>25735588</v>
      </c>
      <c r="F51" s="44">
        <f t="shared" si="19"/>
        <v>37953623.36</v>
      </c>
      <c r="G51" s="43">
        <f t="shared" si="19"/>
        <v>-30976649.93</v>
      </c>
      <c r="H51" s="44">
        <f t="shared" si="19"/>
        <v>712035.8999999985</v>
      </c>
      <c r="I51" s="43">
        <f t="shared" si="19"/>
        <v>-30.255552108374108</v>
      </c>
      <c r="J51" s="44">
        <f t="shared" si="19"/>
        <v>26134919</v>
      </c>
      <c r="K51" s="43">
        <f t="shared" si="19"/>
        <v>399331</v>
      </c>
      <c r="L51" s="47">
        <f t="shared" si="19"/>
        <v>369000</v>
      </c>
    </row>
    <row r="52" spans="1:12" ht="13.5" thickTop="1">
      <c r="A52" s="48"/>
      <c r="B52" s="39"/>
      <c r="C52" s="39"/>
      <c r="D52" s="40"/>
      <c r="E52" s="39"/>
      <c r="F52" s="40"/>
      <c r="G52" s="39"/>
      <c r="H52" s="40"/>
      <c r="I52" s="39"/>
      <c r="J52" s="40"/>
      <c r="K52" s="39"/>
      <c r="L52" s="26"/>
    </row>
    <row r="53" spans="1:12" ht="12.75">
      <c r="A53" s="50" t="s">
        <v>55</v>
      </c>
      <c r="B53" s="39">
        <v>-1622434</v>
      </c>
      <c r="C53" s="39">
        <v>-1622434</v>
      </c>
      <c r="D53" s="24">
        <f>E53-C53</f>
        <v>0</v>
      </c>
      <c r="E53" s="39">
        <v>-1622434</v>
      </c>
      <c r="F53" s="40">
        <v>0</v>
      </c>
      <c r="G53" s="39"/>
      <c r="H53" s="40">
        <f>F53+G53</f>
        <v>0</v>
      </c>
      <c r="I53" s="41">
        <f>(H53/E53)*100%</f>
        <v>0</v>
      </c>
      <c r="J53" s="40">
        <f>E53</f>
        <v>-1622434</v>
      </c>
      <c r="K53" s="39">
        <f>+J53-E53</f>
        <v>0</v>
      </c>
      <c r="L53" s="26"/>
    </row>
    <row r="54" spans="1:12" ht="12.75">
      <c r="A54" s="48"/>
      <c r="B54" s="39"/>
      <c r="C54" s="39"/>
      <c r="D54" s="40"/>
      <c r="E54" s="39"/>
      <c r="F54" s="40"/>
      <c r="G54" s="39"/>
      <c r="H54" s="40"/>
      <c r="I54" s="39"/>
      <c r="J54" s="40"/>
      <c r="K54" s="39"/>
      <c r="L54" s="26"/>
    </row>
    <row r="55" spans="1:12" s="37" customFormat="1" ht="13.5" thickBot="1">
      <c r="A55" s="42" t="s">
        <v>56</v>
      </c>
      <c r="B55" s="43">
        <f>B51+B53</f>
        <v>24113378</v>
      </c>
      <c r="C55" s="43">
        <f aca="true" t="shared" si="20" ref="C55:L55">C51+C53</f>
        <v>23737483</v>
      </c>
      <c r="D55" s="43">
        <f t="shared" si="20"/>
        <v>344868</v>
      </c>
      <c r="E55" s="43">
        <f t="shared" si="20"/>
        <v>24113154</v>
      </c>
      <c r="F55" s="43">
        <f t="shared" si="20"/>
        <v>37953623.36</v>
      </c>
      <c r="G55" s="43">
        <f t="shared" si="20"/>
        <v>-30976649.93</v>
      </c>
      <c r="H55" s="43">
        <f t="shared" si="20"/>
        <v>712035.8999999985</v>
      </c>
      <c r="I55" s="43">
        <f t="shared" si="20"/>
        <v>-30.255552108374108</v>
      </c>
      <c r="J55" s="43">
        <f t="shared" si="20"/>
        <v>24512485</v>
      </c>
      <c r="K55" s="43">
        <f t="shared" si="20"/>
        <v>399331</v>
      </c>
      <c r="L55" s="43">
        <f t="shared" si="20"/>
        <v>369000</v>
      </c>
    </row>
    <row r="56" spans="1:12" ht="13.5" thickTop="1">
      <c r="A56" s="48"/>
      <c r="B56" s="39"/>
      <c r="C56" s="39"/>
      <c r="D56" s="40"/>
      <c r="E56" s="39"/>
      <c r="F56" s="40"/>
      <c r="G56" s="39"/>
      <c r="H56" s="40"/>
      <c r="I56" s="39"/>
      <c r="J56" s="40"/>
      <c r="K56" s="39"/>
      <c r="L56" s="26"/>
    </row>
    <row r="57" spans="1:12" ht="12.75">
      <c r="A57" s="49" t="s">
        <v>57</v>
      </c>
      <c r="B57" s="39"/>
      <c r="C57" s="39"/>
      <c r="D57" s="40"/>
      <c r="E57" s="39"/>
      <c r="F57" s="40"/>
      <c r="G57" s="39"/>
      <c r="H57" s="40"/>
      <c r="I57" s="39"/>
      <c r="J57" s="40"/>
      <c r="K57" s="39"/>
      <c r="L57" s="26"/>
    </row>
    <row r="58" spans="1:12" ht="12.75">
      <c r="A58" s="50" t="s">
        <v>58</v>
      </c>
      <c r="B58" s="39">
        <v>11719000</v>
      </c>
      <c r="C58" s="39">
        <v>11719000</v>
      </c>
      <c r="D58" s="24">
        <f>E58-C58</f>
        <v>0</v>
      </c>
      <c r="E58" s="39">
        <v>11719000</v>
      </c>
      <c r="F58" s="40"/>
      <c r="G58" s="39">
        <v>3176489</v>
      </c>
      <c r="H58" s="40">
        <f>F58+G58</f>
        <v>3176489</v>
      </c>
      <c r="I58" s="41">
        <f>(H58/E58)*100%</f>
        <v>0.27105461216827376</v>
      </c>
      <c r="J58" s="40">
        <f>E58</f>
        <v>11719000</v>
      </c>
      <c r="K58" s="39"/>
      <c r="L58" s="26"/>
    </row>
    <row r="59" spans="1:12" ht="12.75">
      <c r="A59" s="50" t="s">
        <v>59</v>
      </c>
      <c r="B59" s="39">
        <v>12587330</v>
      </c>
      <c r="C59" s="39">
        <v>12587330</v>
      </c>
      <c r="D59" s="24">
        <f>E59-C59</f>
        <v>0</v>
      </c>
      <c r="E59" s="39">
        <v>12587330</v>
      </c>
      <c r="F59" s="40"/>
      <c r="G59" s="39"/>
      <c r="H59" s="40">
        <f>F59+G59</f>
        <v>0</v>
      </c>
      <c r="I59" s="41">
        <f>(H59/E59)*100%</f>
        <v>0</v>
      </c>
      <c r="J59" s="40">
        <f>E59</f>
        <v>12587330</v>
      </c>
      <c r="K59" s="39"/>
      <c r="L59" s="26"/>
    </row>
    <row r="60" spans="1:12" ht="12.75">
      <c r="A60" s="50" t="s">
        <v>60</v>
      </c>
      <c r="B60" s="39">
        <v>-193000</v>
      </c>
      <c r="C60" s="39">
        <v>-193000</v>
      </c>
      <c r="D60" s="24">
        <f>E60-C60</f>
        <v>0</v>
      </c>
      <c r="E60" s="39">
        <v>-193000</v>
      </c>
      <c r="F60" s="40">
        <v>-96500</v>
      </c>
      <c r="G60" s="39"/>
      <c r="H60" s="40">
        <f>F60+G60</f>
        <v>-96500</v>
      </c>
      <c r="I60" s="41">
        <f>(H60/E60)*100%</f>
        <v>0.5</v>
      </c>
      <c r="J60" s="40">
        <f>E60</f>
        <v>-193000</v>
      </c>
      <c r="K60" s="39"/>
      <c r="L60" s="26"/>
    </row>
    <row r="61" spans="1:12" s="37" customFormat="1" ht="13.5" thickBot="1">
      <c r="A61" s="42" t="s">
        <v>61</v>
      </c>
      <c r="B61" s="43">
        <f aca="true" t="shared" si="21" ref="B61:H61">SUM(B58:B60)</f>
        <v>24113330</v>
      </c>
      <c r="C61" s="43">
        <f t="shared" si="21"/>
        <v>24113330</v>
      </c>
      <c r="D61" s="44">
        <f t="shared" si="21"/>
        <v>0</v>
      </c>
      <c r="E61" s="43">
        <f t="shared" si="21"/>
        <v>24113330</v>
      </c>
      <c r="F61" s="44">
        <f t="shared" si="21"/>
        <v>-96500</v>
      </c>
      <c r="G61" s="43">
        <f t="shared" si="21"/>
        <v>3176489</v>
      </c>
      <c r="H61" s="44">
        <f t="shared" si="21"/>
        <v>3079989</v>
      </c>
      <c r="I61" s="46">
        <f>(H61/E61)*100%</f>
        <v>0.1277297245963125</v>
      </c>
      <c r="J61" s="44">
        <f>SUM(J58:J60)</f>
        <v>24113330</v>
      </c>
      <c r="K61" s="43">
        <f>SUM(K58:K60)</f>
        <v>0</v>
      </c>
      <c r="L61" s="47">
        <f>SUM(L58:L60)</f>
        <v>0</v>
      </c>
    </row>
    <row r="62" spans="1:12" ht="13.5" thickTop="1">
      <c r="A62" s="48"/>
      <c r="B62" s="39"/>
      <c r="C62" s="39"/>
      <c r="D62" s="40"/>
      <c r="E62" s="39"/>
      <c r="F62" s="40"/>
      <c r="G62" s="39"/>
      <c r="H62" s="40"/>
      <c r="I62" s="39"/>
      <c r="J62" s="40"/>
      <c r="K62" s="39"/>
      <c r="L62" s="26"/>
    </row>
    <row r="63" spans="1:12" s="37" customFormat="1" ht="13.5" thickBot="1">
      <c r="A63" s="33" t="s">
        <v>62</v>
      </c>
      <c r="B63" s="34">
        <f>B55-B61</f>
        <v>48</v>
      </c>
      <c r="C63" s="34"/>
      <c r="D63" s="35">
        <f>D55-D61</f>
        <v>344868</v>
      </c>
      <c r="E63" s="34"/>
      <c r="F63" s="51">
        <f aca="true" t="shared" si="22" ref="F63:L63">F55-F61</f>
        <v>38050123.36</v>
      </c>
      <c r="G63" s="34">
        <f t="shared" si="22"/>
        <v>-34153138.93</v>
      </c>
      <c r="H63" s="52">
        <f t="shared" si="22"/>
        <v>-2367953.1000000015</v>
      </c>
      <c r="I63" s="34">
        <f t="shared" si="22"/>
        <v>-30.38328183297042</v>
      </c>
      <c r="J63" s="35">
        <f t="shared" si="22"/>
        <v>399155</v>
      </c>
      <c r="K63" s="34">
        <f t="shared" si="22"/>
        <v>399331</v>
      </c>
      <c r="L63" s="53">
        <f t="shared" si="22"/>
        <v>369000</v>
      </c>
    </row>
    <row r="64" spans="2:12" ht="12.7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2:12" ht="12.7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ht="12.7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ht="12.7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ht="12.75">
      <c r="B68" s="56"/>
      <c r="C68" s="57"/>
      <c r="D68" s="56"/>
      <c r="E68" s="57"/>
      <c r="F68" s="56"/>
      <c r="G68" s="56"/>
      <c r="H68" s="56"/>
      <c r="I68" s="56"/>
      <c r="J68" s="56"/>
      <c r="K68" s="56"/>
      <c r="L68" s="56"/>
    </row>
  </sheetData>
  <mergeCells count="1">
    <mergeCell ref="K1:L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BudgetMonitoring-APPENDIX-A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2012-07-26T16:05:01Z</cp:lastPrinted>
  <dcterms:created xsi:type="dcterms:W3CDTF">2012-07-26T16:03:15Z</dcterms:created>
  <dcterms:modified xsi:type="dcterms:W3CDTF">2012-09-23T18:36:02Z</dcterms:modified>
  <cp:category/>
  <cp:version/>
  <cp:contentType/>
  <cp:contentStatus/>
</cp:coreProperties>
</file>