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HRA at December 2011" sheetId="1" r:id="rId1"/>
  </sheets>
  <externalReferences>
    <externalReference r:id="rId4"/>
  </externalReferences>
  <definedNames>
    <definedName name="Agresso">#REF!</definedName>
    <definedName name="Cost_Centre">#REF!</definedName>
    <definedName name="Forecast">#REF!</definedName>
  </definedNames>
  <calcPr fullCalcOnLoad="1"/>
</workbook>
</file>

<file path=xl/sharedStrings.xml><?xml version="1.0" encoding="utf-8"?>
<sst xmlns="http://schemas.openxmlformats.org/spreadsheetml/2006/main" count="62" uniqueCount="54">
  <si>
    <t>HRA Summary 2011/2012</t>
  </si>
  <si>
    <t>x</t>
  </si>
  <si>
    <t>December 2011</t>
  </si>
  <si>
    <t>Approved Budget 11/12</t>
  </si>
  <si>
    <t>Previous Months Budget</t>
  </si>
  <si>
    <t>Latest Budget</t>
  </si>
  <si>
    <t>Budget for the Month</t>
  </si>
  <si>
    <t>Actual YTD</t>
  </si>
  <si>
    <t>% Budget Spent to 31st Dec 2011</t>
  </si>
  <si>
    <t>Projected Outturn @ 31st Dec 2011</t>
  </si>
  <si>
    <t>Outturn Variance to Latest Budget</t>
  </si>
  <si>
    <t>Budget at Q2</t>
  </si>
  <si>
    <t>Movement from Q2 to Q3</t>
  </si>
  <si>
    <t>Income</t>
  </si>
  <si>
    <t>£'000</t>
  </si>
  <si>
    <t>%</t>
  </si>
  <si>
    <t>Dwelling Rent</t>
  </si>
  <si>
    <t>Service Charges</t>
  </si>
  <si>
    <t>Shops/Garages/Furn/Other Rent</t>
  </si>
  <si>
    <t>Interest On Balances</t>
  </si>
  <si>
    <t>Fees/Other</t>
  </si>
  <si>
    <t>Net Income</t>
  </si>
  <si>
    <t>Expenditure</t>
  </si>
  <si>
    <t>Item 8 Interest Payable</t>
  </si>
  <si>
    <t>Rent/Income Collection</t>
  </si>
  <si>
    <t>Tower Blocks and Flats</t>
  </si>
  <si>
    <t>Management/Infrastructure</t>
  </si>
  <si>
    <t>Depreciation</t>
  </si>
  <si>
    <t>ICT services</t>
  </si>
  <si>
    <t>Contact Centre</t>
  </si>
  <si>
    <t>Rent Team</t>
  </si>
  <si>
    <t>Tenant's Participation</t>
  </si>
  <si>
    <t xml:space="preserve">Furnished Tenancies </t>
  </si>
  <si>
    <t>Local Housing Management</t>
  </si>
  <si>
    <t>Major Projects/Policy/Technical</t>
  </si>
  <si>
    <t>Sub Total Tenancy Management</t>
  </si>
  <si>
    <t>Caretaking Service</t>
  </si>
  <si>
    <t>Garden Scheme</t>
  </si>
  <si>
    <t>Void Property officers/Garage team</t>
  </si>
  <si>
    <t>Day to Day Responsive</t>
  </si>
  <si>
    <t>Planned Maintenance</t>
  </si>
  <si>
    <t>Capital</t>
  </si>
  <si>
    <t>Sub Total Direct Services</t>
  </si>
  <si>
    <t>Total Expenditure</t>
  </si>
  <si>
    <t>Appropriations</t>
  </si>
  <si>
    <t>AMRA</t>
  </si>
  <si>
    <t>National Subsidy Payment</t>
  </si>
  <si>
    <t>Depreciation and Impairment</t>
  </si>
  <si>
    <t>Net Transfer To/From Reserves</t>
  </si>
  <si>
    <t>CDC, Pensions &amp; Retirement Costs</t>
  </si>
  <si>
    <t>Employers Pension FRS17 Adj</t>
  </si>
  <si>
    <t>Agresso Adj</t>
  </si>
  <si>
    <t>Total HRA Surplus - Deficit</t>
  </si>
  <si>
    <t>APPENDIX C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</si>
</sst>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"/>
    <numFmt numFmtId="173" formatCode="_(* #,##0.0_);_(* \(#,##0.0\);_(* &quot;-&quot;??_);_(@_)"/>
    <numFmt numFmtId="174" formatCode="_(* #,##0_);_(* \(#,##0\);_(* &quot;-&quot;??_);_(@_)"/>
    <numFmt numFmtId="175" formatCode="_-* #,##0.0_-;\-* #,##0.0_-;_-* &quot;-&quot;?_-;_-@_-"/>
    <numFmt numFmtId="176" formatCode="###,###,###,##0.00;[Red]\-###,###,###,##0.00"/>
    <numFmt numFmtId="177" formatCode="0.000000000000"/>
    <numFmt numFmtId="178" formatCode="0.0000000000000"/>
    <numFmt numFmtId="179" formatCode="#,##0_);[Red]\(#,##0\)"/>
    <numFmt numFmtId="180" formatCode="#,###,;\(#,###,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%"/>
    <numFmt numFmtId="187" formatCode="0.000000000"/>
    <numFmt numFmtId="188" formatCode="[$-809]dd\ mmmm\ yyyy"/>
    <numFmt numFmtId="189" formatCode="[$-809]d\ mmmm\ yyyy;@"/>
    <numFmt numFmtId="190" formatCode="_-* #,##0.0_-;\-* #,##0.0_-;_-* &quot;-&quot;??_-;_-@_-"/>
    <numFmt numFmtId="191" formatCode="0.0"/>
    <numFmt numFmtId="192" formatCode="0.00000000000"/>
    <numFmt numFmtId="193" formatCode="&quot;£&quot;#,##0.0;[Red]\-&quot;£&quot;#,##0.0"/>
    <numFmt numFmtId="194" formatCode="#,##0.000"/>
    <numFmt numFmtId="195" formatCode="mmm\-yyyy"/>
    <numFmt numFmtId="196" formatCode="#,##0;[Red]\ \(#,##0\)"/>
    <numFmt numFmtId="197" formatCode="00"/>
    <numFmt numFmtId="198" formatCode="0000"/>
    <numFmt numFmtId="199" formatCode="#,##0.00_ ;[Red]\-#,##0.00\ "/>
    <numFmt numFmtId="200" formatCode="#,##0_ ;[Red]\-#,##0\ "/>
    <numFmt numFmtId="201" formatCode="&quot;&quot;#,##0.00_);[Red]\(&quot;&quot;#,##0.00\)"/>
    <numFmt numFmtId="202" formatCode="#,##0.0_ ;[Red]\-#,##0.0\ "/>
    <numFmt numFmtId="203" formatCode="#,##0.00_);[Red]\(#,##0.00\)"/>
    <numFmt numFmtId="204" formatCode="#,##0;[Red]\(#,##0\)"/>
    <numFmt numFmtId="205" formatCode="#,##0.000000000_ ;[Red]\-#,##0.000000000\ "/>
    <numFmt numFmtId="206" formatCode="&quot;&quot;#,##0_);[Red]\(&quot;&quot;#,##0\)"/>
    <numFmt numFmtId="207" formatCode="##############0;[Red]\-##############0"/>
    <numFmt numFmtId="208" formatCode="0.0000000000"/>
  </numFmts>
  <fonts count="11">
    <font>
      <sz val="10"/>
      <name val="Arial"/>
      <family val="0"/>
    </font>
    <font>
      <sz val="9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179" fontId="7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80" fontId="8" fillId="2" borderId="5" xfId="18" applyNumberFormat="1" applyFont="1" applyFill="1" applyBorder="1" applyAlignment="1">
      <alignment/>
    </xf>
    <xf numFmtId="180" fontId="8" fillId="2" borderId="0" xfId="18" applyNumberFormat="1" applyFont="1" applyFill="1" applyBorder="1" applyAlignment="1">
      <alignment/>
    </xf>
    <xf numFmtId="9" fontId="0" fillId="2" borderId="0" xfId="23" applyFill="1" applyBorder="1" applyAlignment="1">
      <alignment/>
    </xf>
    <xf numFmtId="174" fontId="0" fillId="2" borderId="0" xfId="0" applyNumberFormat="1" applyFill="1" applyBorder="1" applyAlignment="1">
      <alignment/>
    </xf>
    <xf numFmtId="180" fontId="0" fillId="2" borderId="0" xfId="18" applyNumberFormat="1" applyFill="1" applyAlignment="1">
      <alignment/>
    </xf>
    <xf numFmtId="180" fontId="0" fillId="2" borderId="7" xfId="0" applyNumberForma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80" fontId="9" fillId="2" borderId="8" xfId="18" applyNumberFormat="1" applyFont="1" applyFill="1" applyBorder="1" applyAlignment="1">
      <alignment/>
    </xf>
    <xf numFmtId="180" fontId="9" fillId="2" borderId="9" xfId="18" applyNumberFormat="1" applyFont="1" applyFill="1" applyBorder="1" applyAlignment="1">
      <alignment/>
    </xf>
    <xf numFmtId="180" fontId="9" fillId="2" borderId="9" xfId="18" applyNumberFormat="1" applyFont="1" applyFill="1" applyBorder="1" applyAlignment="1">
      <alignment/>
    </xf>
    <xf numFmtId="9" fontId="0" fillId="2" borderId="9" xfId="23" applyFill="1" applyBorder="1" applyAlignment="1">
      <alignment/>
    </xf>
    <xf numFmtId="180" fontId="7" fillId="2" borderId="9" xfId="18" applyNumberFormat="1" applyFont="1" applyFill="1" applyBorder="1" applyAlignment="1">
      <alignment/>
    </xf>
    <xf numFmtId="180" fontId="0" fillId="2" borderId="9" xfId="18" applyNumberFormat="1" applyFill="1" applyBorder="1" applyAlignment="1">
      <alignment/>
    </xf>
    <xf numFmtId="0" fontId="0" fillId="2" borderId="2" xfId="0" applyFill="1" applyBorder="1" applyAlignment="1">
      <alignment/>
    </xf>
    <xf numFmtId="180" fontId="8" fillId="2" borderId="10" xfId="18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180" fontId="0" fillId="2" borderId="5" xfId="18" applyNumberFormat="1" applyFill="1" applyBorder="1" applyAlignment="1">
      <alignment/>
    </xf>
    <xf numFmtId="180" fontId="0" fillId="2" borderId="0" xfId="18" applyNumberFormat="1" applyFont="1" applyFill="1" applyBorder="1" applyAlignment="1">
      <alignment/>
    </xf>
    <xf numFmtId="180" fontId="0" fillId="2" borderId="0" xfId="18" applyNumberFormat="1" applyFill="1" applyBorder="1" applyAlignment="1">
      <alignment/>
    </xf>
    <xf numFmtId="0" fontId="10" fillId="2" borderId="6" xfId="0" applyFont="1" applyFill="1" applyBorder="1" applyAlignment="1">
      <alignment/>
    </xf>
    <xf numFmtId="180" fontId="0" fillId="2" borderId="8" xfId="18" applyNumberFormat="1" applyFill="1" applyBorder="1" applyAlignment="1">
      <alignment/>
    </xf>
    <xf numFmtId="180" fontId="0" fillId="2" borderId="9" xfId="18" applyNumberFormat="1" applyFont="1" applyFill="1" applyBorder="1" applyAlignment="1">
      <alignment/>
    </xf>
    <xf numFmtId="180" fontId="0" fillId="2" borderId="4" xfId="18" applyNumberFormat="1" applyFill="1" applyBorder="1" applyAlignment="1">
      <alignment/>
    </xf>
    <xf numFmtId="174" fontId="0" fillId="2" borderId="5" xfId="18" applyNumberFormat="1" applyFill="1" applyBorder="1" applyAlignment="1">
      <alignment/>
    </xf>
    <xf numFmtId="174" fontId="0" fillId="2" borderId="0" xfId="18" applyNumberFormat="1" applyFill="1" applyBorder="1" applyAlignment="1">
      <alignment/>
    </xf>
    <xf numFmtId="180" fontId="7" fillId="2" borderId="8" xfId="18" applyNumberFormat="1" applyFont="1" applyFill="1" applyBorder="1" applyAlignment="1">
      <alignment/>
    </xf>
    <xf numFmtId="9" fontId="7" fillId="2" borderId="9" xfId="23" applyFont="1" applyFill="1" applyBorder="1" applyAlignment="1">
      <alignment/>
    </xf>
    <xf numFmtId="180" fontId="7" fillId="2" borderId="4" xfId="18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/>
    </xf>
    <xf numFmtId="180" fontId="9" fillId="2" borderId="12" xfId="18" applyNumberFormat="1" applyFont="1" applyFill="1" applyBorder="1" applyAlignment="1">
      <alignment/>
    </xf>
    <xf numFmtId="180" fontId="9" fillId="2" borderId="14" xfId="18" applyNumberFormat="1" applyFont="1" applyFill="1" applyBorder="1" applyAlignment="1">
      <alignment/>
    </xf>
    <xf numFmtId="9" fontId="9" fillId="2" borderId="14" xfId="23" applyFont="1" applyFill="1" applyBorder="1" applyAlignment="1">
      <alignment/>
    </xf>
    <xf numFmtId="180" fontId="7" fillId="2" borderId="14" xfId="18" applyNumberFormat="1" applyFont="1" applyFill="1" applyBorder="1" applyAlignment="1">
      <alignment/>
    </xf>
    <xf numFmtId="180" fontId="7" fillId="2" borderId="15" xfId="18" applyNumberFormat="1" applyFont="1" applyFill="1" applyBorder="1" applyAlignment="1">
      <alignment/>
    </xf>
    <xf numFmtId="43" fontId="0" fillId="2" borderId="0" xfId="0" applyNumberFormat="1" applyFill="1" applyAlignment="1">
      <alignment/>
    </xf>
    <xf numFmtId="171" fontId="0" fillId="2" borderId="0" xfId="18" applyFill="1" applyAlignment="1">
      <alignment/>
    </xf>
    <xf numFmtId="180" fontId="8" fillId="2" borderId="0" xfId="18" applyNumberFormat="1" applyFont="1" applyFill="1" applyAlignment="1">
      <alignment/>
    </xf>
    <xf numFmtId="0" fontId="6" fillId="2" borderId="0" xfId="0" applyFont="1" applyFill="1" applyAlignment="1">
      <alignment/>
    </xf>
  </cellXfs>
  <cellStyles count="10">
    <cellStyle name="Normal" xfId="0"/>
    <cellStyle name="AC Heading" xfId="15"/>
    <cellStyle name="Comma" xfId="16"/>
    <cellStyle name="Comma [0]" xfId="17"/>
    <cellStyle name="Comma_4.1 revised summary doc hra 01061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HRA\A_S24%20-%20Oxford%20City%20Homes\Monitoring%202011-12\9%20December%202011\Budget%20Adj\budget%20adjustment%20required%20jan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 current"/>
      <sheetName val="HRA after changes"/>
      <sheetName val="planned maintenance summary"/>
      <sheetName val="B1164"/>
      <sheetName val="capital summary December 2011"/>
      <sheetName val="Budget Adj required"/>
    </sheetNames>
    <sheetDataSet>
      <sheetData sheetId="2">
        <row r="53">
          <cell r="O53">
            <v>276130</v>
          </cell>
        </row>
      </sheetData>
      <sheetData sheetId="5">
        <row r="2">
          <cell r="K2">
            <v>66909.39999999997</v>
          </cell>
        </row>
        <row r="3">
          <cell r="K3">
            <v>29867</v>
          </cell>
        </row>
        <row r="4">
          <cell r="K4">
            <v>55426.23</v>
          </cell>
        </row>
        <row r="5">
          <cell r="K5">
            <v>42336.48</v>
          </cell>
        </row>
        <row r="6">
          <cell r="K6">
            <v>2700.18</v>
          </cell>
        </row>
        <row r="7">
          <cell r="K7">
            <v>1237.1</v>
          </cell>
        </row>
        <row r="8">
          <cell r="K8">
            <v>20951.666666666664</v>
          </cell>
        </row>
        <row r="9">
          <cell r="K9">
            <v>13177.880000000001</v>
          </cell>
        </row>
        <row r="10">
          <cell r="K10">
            <v>22777.399999999965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"/>
    </sheetView>
  </sheetViews>
  <sheetFormatPr defaultColWidth="9.140625" defaultRowHeight="12.75"/>
  <cols>
    <col min="1" max="1" width="15.7109375" style="2" customWidth="1"/>
    <col min="2" max="2" width="31.140625" style="2" customWidth="1"/>
    <col min="3" max="3" width="10.140625" style="2" customWidth="1"/>
    <col min="4" max="4" width="10.140625" style="2" hidden="1" customWidth="1"/>
    <col min="5" max="5" width="10.7109375" style="2" customWidth="1"/>
    <col min="6" max="6" width="10.7109375" style="2" hidden="1" customWidth="1"/>
    <col min="7" max="7" width="10.8515625" style="2" customWidth="1"/>
    <col min="8" max="8" width="9.28125" style="2" customWidth="1"/>
    <col min="9" max="9" width="9.421875" style="2" customWidth="1"/>
    <col min="10" max="10" width="8.8515625" style="2" customWidth="1"/>
    <col min="11" max="11" width="8.8515625" style="2" hidden="1" customWidth="1"/>
    <col min="12" max="12" width="10.28125" style="2" customWidth="1"/>
    <col min="13" max="16384" width="9.140625" style="2" customWidth="1"/>
  </cols>
  <sheetData>
    <row r="1" spans="1:9" ht="18">
      <c r="A1" s="1" t="s">
        <v>0</v>
      </c>
      <c r="F1" s="2" t="s">
        <v>1</v>
      </c>
      <c r="I1" s="55" t="s">
        <v>53</v>
      </c>
    </row>
    <row r="2" ht="15.75">
      <c r="A2" s="3" t="s">
        <v>2</v>
      </c>
    </row>
    <row r="3" spans="3:12" s="4" customFormat="1" ht="63.75"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s="4" customFormat="1" ht="12.75">
      <c r="A4" s="6" t="s">
        <v>13</v>
      </c>
      <c r="B4" s="7"/>
      <c r="C4" s="8" t="s">
        <v>14</v>
      </c>
      <c r="D4" s="9" t="s">
        <v>14</v>
      </c>
      <c r="E4" s="10" t="s">
        <v>14</v>
      </c>
      <c r="F4" s="10" t="s">
        <v>14</v>
      </c>
      <c r="G4" s="10" t="s">
        <v>14</v>
      </c>
      <c r="H4" s="10" t="s">
        <v>15</v>
      </c>
      <c r="I4" s="8" t="s">
        <v>14</v>
      </c>
      <c r="J4" s="8" t="s">
        <v>14</v>
      </c>
      <c r="K4" s="8" t="s">
        <v>14</v>
      </c>
      <c r="L4" s="8" t="s">
        <v>14</v>
      </c>
    </row>
    <row r="5" spans="1:12" ht="12.75">
      <c r="A5" s="11"/>
      <c r="B5" s="12" t="s">
        <v>16</v>
      </c>
      <c r="C5" s="13">
        <v>-33593825</v>
      </c>
      <c r="D5" s="14">
        <v>-33635825</v>
      </c>
      <c r="E5" s="14">
        <v>-34120825</v>
      </c>
      <c r="F5" s="14">
        <v>-25781024.939999998</v>
      </c>
      <c r="G5" s="14">
        <v>-25668699.689999998</v>
      </c>
      <c r="H5" s="15">
        <v>0.7522883661224486</v>
      </c>
      <c r="I5" s="14">
        <v>-34120825</v>
      </c>
      <c r="J5" s="16">
        <f>I5-E5</f>
        <v>0</v>
      </c>
      <c r="K5" s="17">
        <v>-33635825</v>
      </c>
      <c r="L5" s="18">
        <f>I5-K5</f>
        <v>-485000</v>
      </c>
    </row>
    <row r="6" spans="1:12" ht="12.75">
      <c r="A6" s="11"/>
      <c r="B6" s="12" t="s">
        <v>17</v>
      </c>
      <c r="C6" s="13">
        <v>-867603</v>
      </c>
      <c r="D6" s="14">
        <v>-718276</v>
      </c>
      <c r="E6" s="14">
        <v>-718276</v>
      </c>
      <c r="F6" s="14">
        <v>-571112.49</v>
      </c>
      <c r="G6" s="14">
        <v>-590269.23</v>
      </c>
      <c r="H6" s="15">
        <v>0.8217860961524539</v>
      </c>
      <c r="I6" s="14">
        <v>-718276</v>
      </c>
      <c r="J6" s="16">
        <f>I6-E6</f>
        <v>0</v>
      </c>
      <c r="K6" s="17">
        <v>-718276</v>
      </c>
      <c r="L6" s="18">
        <f>K6-I6</f>
        <v>0</v>
      </c>
    </row>
    <row r="7" spans="1:12" ht="12.75">
      <c r="A7" s="11"/>
      <c r="B7" s="12" t="s">
        <v>18</v>
      </c>
      <c r="C7" s="13">
        <v>-2623782</v>
      </c>
      <c r="D7" s="14">
        <v>-2773782</v>
      </c>
      <c r="E7" s="14">
        <v>-2288782</v>
      </c>
      <c r="F7" s="14">
        <v>-1810361.18</v>
      </c>
      <c r="G7" s="14">
        <v>-1922580.66</v>
      </c>
      <c r="H7" s="15">
        <v>0.8400016515334356</v>
      </c>
      <c r="I7" s="14">
        <v>-2288782</v>
      </c>
      <c r="J7" s="16">
        <f>I7-E7</f>
        <v>0</v>
      </c>
      <c r="K7" s="17">
        <v>-2773782</v>
      </c>
      <c r="L7" s="18">
        <f>I7-K7</f>
        <v>485000</v>
      </c>
    </row>
    <row r="8" spans="1:12" ht="12.75">
      <c r="A8" s="11"/>
      <c r="B8" s="12" t="s">
        <v>19</v>
      </c>
      <c r="C8" s="13">
        <v>-77720</v>
      </c>
      <c r="D8" s="14">
        <v>-77720</v>
      </c>
      <c r="E8" s="14">
        <v>-77720</v>
      </c>
      <c r="F8" s="14">
        <v>-58290</v>
      </c>
      <c r="G8" s="14">
        <v>-58290</v>
      </c>
      <c r="H8" s="15">
        <v>0.75</v>
      </c>
      <c r="I8" s="14">
        <v>-77720</v>
      </c>
      <c r="J8" s="16">
        <f>I8-E8</f>
        <v>0</v>
      </c>
      <c r="K8" s="17">
        <v>-77720</v>
      </c>
      <c r="L8" s="18">
        <f>K8-I8</f>
        <v>0</v>
      </c>
    </row>
    <row r="9" spans="1:12" ht="12.75">
      <c r="A9" s="11"/>
      <c r="B9" s="12" t="s">
        <v>20</v>
      </c>
      <c r="C9" s="13">
        <v>-1019000</v>
      </c>
      <c r="D9" s="14">
        <v>-719000</v>
      </c>
      <c r="E9" s="14">
        <v>-719000</v>
      </c>
      <c r="F9" s="14">
        <v>-539320</v>
      </c>
      <c r="G9" s="14">
        <v>-606652.13</v>
      </c>
      <c r="H9" s="15">
        <f>G9/E9</f>
        <v>0.8437442698191934</v>
      </c>
      <c r="I9" s="14">
        <v>-719000</v>
      </c>
      <c r="J9" s="16">
        <f>I9-E9</f>
        <v>0</v>
      </c>
      <c r="K9" s="17">
        <v>-719000</v>
      </c>
      <c r="L9" s="18">
        <f>K9-I9</f>
        <v>0</v>
      </c>
    </row>
    <row r="10" spans="1:12" s="4" customFormat="1" ht="12.75">
      <c r="A10" s="19"/>
      <c r="B10" s="20" t="s">
        <v>21</v>
      </c>
      <c r="C10" s="21">
        <v>-38181930</v>
      </c>
      <c r="D10" s="22">
        <v>-37924603</v>
      </c>
      <c r="E10" s="23">
        <v>-37924603</v>
      </c>
      <c r="F10" s="23">
        <v>-28760108.609999996</v>
      </c>
      <c r="G10" s="23">
        <v>-28846491.709999997</v>
      </c>
      <c r="H10" s="24">
        <f>G10/E10</f>
        <v>0.7606273877145133</v>
      </c>
      <c r="I10" s="23">
        <f>SUM(I5:I9)</f>
        <v>-37924603</v>
      </c>
      <c r="J10" s="25">
        <f>SUM(J5:J9)</f>
        <v>0</v>
      </c>
      <c r="K10" s="26">
        <f>SUM(K5:K9)</f>
        <v>-37924603</v>
      </c>
      <c r="L10" s="26">
        <f>SUM(L5:L9)</f>
        <v>0</v>
      </c>
    </row>
    <row r="11" spans="1:12" ht="12.75">
      <c r="A11" s="11"/>
      <c r="B11" s="12"/>
      <c r="C11" s="27"/>
      <c r="D11" s="28"/>
      <c r="E11" s="29"/>
      <c r="F11" s="29"/>
      <c r="G11" s="29"/>
      <c r="H11" s="29"/>
      <c r="I11" s="29"/>
      <c r="J11" s="29"/>
      <c r="K11" s="29"/>
      <c r="L11" s="30"/>
    </row>
    <row r="12" spans="1:12" ht="12.75">
      <c r="A12" s="19" t="s">
        <v>22</v>
      </c>
      <c r="B12" s="12"/>
      <c r="C12" s="11"/>
      <c r="D12" s="14"/>
      <c r="E12" s="31"/>
      <c r="F12" s="31"/>
      <c r="G12" s="31"/>
      <c r="H12" s="31"/>
      <c r="I12" s="31"/>
      <c r="J12" s="31"/>
      <c r="K12" s="31"/>
      <c r="L12" s="32"/>
    </row>
    <row r="13" spans="1:12" ht="12.75">
      <c r="A13" s="11"/>
      <c r="B13" s="12" t="s">
        <v>23</v>
      </c>
      <c r="C13" s="33">
        <v>751919</v>
      </c>
      <c r="D13" s="34">
        <v>751919</v>
      </c>
      <c r="E13" s="35">
        <v>751919</v>
      </c>
      <c r="F13" s="35">
        <v>563939.25</v>
      </c>
      <c r="G13" s="35">
        <v>563939.25</v>
      </c>
      <c r="H13" s="15">
        <v>0.75</v>
      </c>
      <c r="I13" s="35">
        <v>751919</v>
      </c>
      <c r="J13" s="35">
        <f aca="true" t="shared" si="0" ref="J13:J24">I13-E13</f>
        <v>0</v>
      </c>
      <c r="K13" s="35">
        <v>751919</v>
      </c>
      <c r="L13" s="18">
        <f>K13-I13</f>
        <v>0</v>
      </c>
    </row>
    <row r="14" spans="1:12" ht="12.75">
      <c r="A14" s="11"/>
      <c r="B14" s="12" t="s">
        <v>24</v>
      </c>
      <c r="C14" s="33">
        <v>489377</v>
      </c>
      <c r="D14" s="34">
        <v>489377</v>
      </c>
      <c r="E14" s="35">
        <v>489377</v>
      </c>
      <c r="F14" s="35">
        <v>384667.51</v>
      </c>
      <c r="G14" s="35">
        <v>413072.22</v>
      </c>
      <c r="H14" s="15">
        <v>0.8440777151357746</v>
      </c>
      <c r="I14" s="35">
        <f>479377+'[1]Budget Adj required'!K2+'[1]Budget Adj required'!K3</f>
        <v>576153.3999999999</v>
      </c>
      <c r="J14" s="35">
        <f t="shared" si="0"/>
        <v>86776.3999999999</v>
      </c>
      <c r="K14" s="35">
        <v>489377</v>
      </c>
      <c r="L14" s="18">
        <f aca="true" t="shared" si="1" ref="L14:L22">I14-K14</f>
        <v>86776.3999999999</v>
      </c>
    </row>
    <row r="15" spans="1:12" ht="12.75">
      <c r="A15" s="11"/>
      <c r="B15" s="12" t="s">
        <v>25</v>
      </c>
      <c r="C15" s="33">
        <v>487965</v>
      </c>
      <c r="D15" s="34">
        <v>487965</v>
      </c>
      <c r="E15" s="35">
        <v>487965</v>
      </c>
      <c r="F15" s="35">
        <v>374211.77</v>
      </c>
      <c r="G15" s="35">
        <v>472059.97</v>
      </c>
      <c r="H15" s="15">
        <v>0.9674053876814936</v>
      </c>
      <c r="I15" s="35">
        <f>501065+'[1]Budget Adj required'!K4+'[1]Budget Adj required'!K5+'[1]Budget Adj required'!K6+'[1]Budget Adj required'!K7</f>
        <v>602764.99</v>
      </c>
      <c r="J15" s="35">
        <f t="shared" si="0"/>
        <v>114799.98999999999</v>
      </c>
      <c r="K15" s="35">
        <v>487965</v>
      </c>
      <c r="L15" s="18">
        <f t="shared" si="1"/>
        <v>114799.98999999999</v>
      </c>
    </row>
    <row r="16" spans="1:12" ht="12.75">
      <c r="A16" s="11"/>
      <c r="B16" s="12" t="s">
        <v>26</v>
      </c>
      <c r="C16" s="33">
        <v>2067761</v>
      </c>
      <c r="D16" s="34">
        <v>2067761</v>
      </c>
      <c r="E16" s="35">
        <v>2067761</v>
      </c>
      <c r="F16" s="35">
        <v>1547837.22</v>
      </c>
      <c r="G16" s="35">
        <v>1518186.86</v>
      </c>
      <c r="H16" s="15">
        <v>0.7342177650124941</v>
      </c>
      <c r="I16" s="35">
        <f>2060791</f>
        <v>2060791</v>
      </c>
      <c r="J16" s="35">
        <f t="shared" si="0"/>
        <v>-6970</v>
      </c>
      <c r="K16" s="35">
        <v>2067761</v>
      </c>
      <c r="L16" s="18">
        <f t="shared" si="1"/>
        <v>-6970</v>
      </c>
    </row>
    <row r="17" spans="1:12" ht="12.75">
      <c r="A17" s="11"/>
      <c r="B17" s="12" t="s">
        <v>27</v>
      </c>
      <c r="C17" s="33">
        <v>10017225</v>
      </c>
      <c r="D17" s="34">
        <v>10017225</v>
      </c>
      <c r="E17" s="35">
        <v>10017225</v>
      </c>
      <c r="F17" s="35">
        <v>7509986.25</v>
      </c>
      <c r="G17" s="35">
        <v>7509986.25</v>
      </c>
      <c r="H17" s="15">
        <v>0.749707254254547</v>
      </c>
      <c r="I17" s="35">
        <v>10017225</v>
      </c>
      <c r="J17" s="35">
        <f t="shared" si="0"/>
        <v>0</v>
      </c>
      <c r="K17" s="35">
        <v>10017225</v>
      </c>
      <c r="L17" s="18">
        <f t="shared" si="1"/>
        <v>0</v>
      </c>
    </row>
    <row r="18" spans="1:12" ht="12.75">
      <c r="A18" s="11"/>
      <c r="B18" s="12" t="s">
        <v>28</v>
      </c>
      <c r="C18" s="33">
        <v>280977</v>
      </c>
      <c r="D18" s="34">
        <v>280977</v>
      </c>
      <c r="E18" s="35">
        <v>280977</v>
      </c>
      <c r="F18" s="35">
        <v>210883.25</v>
      </c>
      <c r="G18" s="35">
        <v>210732.75</v>
      </c>
      <c r="H18" s="15">
        <v>0.75</v>
      </c>
      <c r="I18" s="35">
        <v>280977</v>
      </c>
      <c r="J18" s="35">
        <f t="shared" si="0"/>
        <v>0</v>
      </c>
      <c r="K18" s="35">
        <v>280977</v>
      </c>
      <c r="L18" s="18">
        <f t="shared" si="1"/>
        <v>0</v>
      </c>
    </row>
    <row r="19" spans="1:12" ht="12.75">
      <c r="A19" s="11"/>
      <c r="B19" s="12" t="s">
        <v>29</v>
      </c>
      <c r="C19" s="33">
        <v>643908</v>
      </c>
      <c r="D19" s="34">
        <v>643908</v>
      </c>
      <c r="E19" s="35">
        <v>643908</v>
      </c>
      <c r="F19" s="35">
        <v>483858</v>
      </c>
      <c r="G19" s="35">
        <v>483387.45</v>
      </c>
      <c r="H19" s="15">
        <v>0.7507088745597197</v>
      </c>
      <c r="I19" s="35">
        <v>643908</v>
      </c>
      <c r="J19" s="35">
        <f t="shared" si="0"/>
        <v>0</v>
      </c>
      <c r="K19" s="35">
        <v>643908</v>
      </c>
      <c r="L19" s="18">
        <f t="shared" si="1"/>
        <v>0</v>
      </c>
    </row>
    <row r="20" spans="1:12" ht="12.75">
      <c r="A20" s="11"/>
      <c r="B20" s="12" t="s">
        <v>30</v>
      </c>
      <c r="C20" s="33">
        <v>459034</v>
      </c>
      <c r="D20" s="34">
        <v>459034</v>
      </c>
      <c r="E20" s="35">
        <v>459034</v>
      </c>
      <c r="F20" s="35">
        <v>346667.25</v>
      </c>
      <c r="G20" s="35">
        <v>325957.93</v>
      </c>
      <c r="H20" s="15">
        <v>0.71009539598374</v>
      </c>
      <c r="I20" s="35">
        <v>462902</v>
      </c>
      <c r="J20" s="35">
        <f t="shared" si="0"/>
        <v>3868</v>
      </c>
      <c r="K20" s="35">
        <v>459034</v>
      </c>
      <c r="L20" s="18">
        <f t="shared" si="1"/>
        <v>3868</v>
      </c>
    </row>
    <row r="21" spans="1:12" ht="12.75">
      <c r="A21" s="11"/>
      <c r="B21" s="12" t="s">
        <v>31</v>
      </c>
      <c r="C21" s="33">
        <v>266544</v>
      </c>
      <c r="D21" s="34">
        <v>300156</v>
      </c>
      <c r="E21" s="35">
        <v>300156</v>
      </c>
      <c r="F21" s="35">
        <v>179045.6</v>
      </c>
      <c r="G21" s="35">
        <v>161647.88</v>
      </c>
      <c r="H21" s="15">
        <v>0.5385462226308986</v>
      </c>
      <c r="I21" s="35">
        <v>300156</v>
      </c>
      <c r="J21" s="35">
        <f t="shared" si="0"/>
        <v>0</v>
      </c>
      <c r="K21" s="35">
        <v>300156</v>
      </c>
      <c r="L21" s="18">
        <f t="shared" si="1"/>
        <v>0</v>
      </c>
    </row>
    <row r="22" spans="1:12" ht="12.75">
      <c r="A22" s="11"/>
      <c r="B22" s="12" t="s">
        <v>32</v>
      </c>
      <c r="C22" s="33">
        <v>410240</v>
      </c>
      <c r="D22" s="34">
        <v>410240</v>
      </c>
      <c r="E22" s="35">
        <v>410240</v>
      </c>
      <c r="F22" s="35">
        <v>307602</v>
      </c>
      <c r="G22" s="35">
        <v>358460.4</v>
      </c>
      <c r="H22" s="15">
        <v>0.8737821762870513</v>
      </c>
      <c r="I22" s="35">
        <f>410240+'[1]Budget Adj required'!K8+'[1]Budget Adj required'!K9+'[1]Budget Adj required'!K10</f>
        <v>467146.94666666666</v>
      </c>
      <c r="J22" s="35">
        <f t="shared" si="0"/>
        <v>56906.946666666656</v>
      </c>
      <c r="K22" s="35">
        <v>410240</v>
      </c>
      <c r="L22" s="18">
        <f t="shared" si="1"/>
        <v>56906.946666666656</v>
      </c>
    </row>
    <row r="23" spans="1:12" ht="12.75">
      <c r="A23" s="11"/>
      <c r="B23" s="12" t="s">
        <v>33</v>
      </c>
      <c r="C23" s="33">
        <v>833258</v>
      </c>
      <c r="D23" s="34">
        <v>873921</v>
      </c>
      <c r="E23" s="35">
        <v>873921</v>
      </c>
      <c r="F23" s="35">
        <v>652490.25</v>
      </c>
      <c r="G23" s="35">
        <v>633924.28</v>
      </c>
      <c r="H23" s="15">
        <v>0.7253793878394041</v>
      </c>
      <c r="I23" s="35">
        <v>873921</v>
      </c>
      <c r="J23" s="35">
        <f t="shared" si="0"/>
        <v>0</v>
      </c>
      <c r="K23" s="35">
        <v>873921</v>
      </c>
      <c r="L23" s="18">
        <f>K23-I23</f>
        <v>0</v>
      </c>
    </row>
    <row r="24" spans="1:12" ht="12.75">
      <c r="A24" s="11"/>
      <c r="B24" s="12" t="s">
        <v>34</v>
      </c>
      <c r="C24" s="33">
        <v>737411</v>
      </c>
      <c r="D24" s="34">
        <v>737411</v>
      </c>
      <c r="E24" s="35">
        <v>737411</v>
      </c>
      <c r="F24" s="35">
        <v>544699.54</v>
      </c>
      <c r="G24" s="35">
        <v>534293.83</v>
      </c>
      <c r="H24" s="15">
        <v>0.7245536478300433</v>
      </c>
      <c r="I24" s="35">
        <v>737411</v>
      </c>
      <c r="J24" s="35">
        <f t="shared" si="0"/>
        <v>0</v>
      </c>
      <c r="K24" s="35">
        <v>737411</v>
      </c>
      <c r="L24" s="18">
        <f>K24-I24</f>
        <v>0</v>
      </c>
    </row>
    <row r="25" spans="1:12" ht="12.75">
      <c r="A25" s="11"/>
      <c r="B25" s="36" t="s">
        <v>35</v>
      </c>
      <c r="C25" s="37">
        <v>17445619</v>
      </c>
      <c r="D25" s="38">
        <v>17519894</v>
      </c>
      <c r="E25" s="26">
        <v>17519894</v>
      </c>
      <c r="F25" s="26">
        <v>13105887.89</v>
      </c>
      <c r="G25" s="26">
        <v>13185649.07</v>
      </c>
      <c r="H25" s="24">
        <f>G25/E25</f>
        <v>0.7526100939880116</v>
      </c>
      <c r="I25" s="26">
        <f>SUM(I13:I24)</f>
        <v>17775275.336666666</v>
      </c>
      <c r="J25" s="26">
        <f>SUM(J13:J24)</f>
        <v>255381.33666666655</v>
      </c>
      <c r="K25" s="26">
        <v>17519894</v>
      </c>
      <c r="L25" s="39">
        <f>SUM(L13:L24)</f>
        <v>255381.33666666655</v>
      </c>
    </row>
    <row r="26" spans="1:12" ht="12.75">
      <c r="A26" s="19"/>
      <c r="B26" s="12"/>
      <c r="C26" s="40"/>
      <c r="D26" s="14"/>
      <c r="E26" s="41"/>
      <c r="F26" s="41"/>
      <c r="G26" s="41"/>
      <c r="H26" s="41"/>
      <c r="I26" s="41"/>
      <c r="J26" s="16">
        <f aca="true" t="shared" si="2" ref="J26:J32">I26-E26</f>
        <v>0</v>
      </c>
      <c r="K26" s="41"/>
      <c r="L26" s="32"/>
    </row>
    <row r="27" spans="1:12" ht="12.75">
      <c r="A27" s="11"/>
      <c r="B27" s="12" t="s">
        <v>36</v>
      </c>
      <c r="C27" s="33">
        <v>941029</v>
      </c>
      <c r="D27" s="34">
        <v>941029</v>
      </c>
      <c r="E27" s="35">
        <v>941029</v>
      </c>
      <c r="F27" s="35">
        <v>705774</v>
      </c>
      <c r="G27" s="35">
        <v>705771.75</v>
      </c>
      <c r="H27" s="15">
        <v>0.75</v>
      </c>
      <c r="I27" s="35">
        <v>941029</v>
      </c>
      <c r="J27" s="35">
        <f t="shared" si="2"/>
        <v>0</v>
      </c>
      <c r="K27" s="35">
        <v>941029</v>
      </c>
      <c r="L27" s="18">
        <f aca="true" t="shared" si="3" ref="L27:L32">I27-K27</f>
        <v>0</v>
      </c>
    </row>
    <row r="28" spans="1:12" ht="12.75">
      <c r="A28" s="11"/>
      <c r="B28" s="12" t="s">
        <v>37</v>
      </c>
      <c r="C28" s="33">
        <v>268237</v>
      </c>
      <c r="D28" s="34">
        <v>268237</v>
      </c>
      <c r="E28" s="35">
        <v>268237</v>
      </c>
      <c r="F28" s="35">
        <v>201177</v>
      </c>
      <c r="G28" s="35">
        <v>201177</v>
      </c>
      <c r="H28" s="15">
        <v>0.7499972039651502</v>
      </c>
      <c r="I28" s="35">
        <v>268237</v>
      </c>
      <c r="J28" s="35">
        <f t="shared" si="2"/>
        <v>0</v>
      </c>
      <c r="K28" s="35">
        <v>268237</v>
      </c>
      <c r="L28" s="18">
        <f t="shared" si="3"/>
        <v>0</v>
      </c>
    </row>
    <row r="29" spans="1:12" ht="12.75">
      <c r="A29" s="11"/>
      <c r="B29" s="12" t="s">
        <v>38</v>
      </c>
      <c r="C29" s="33">
        <v>248028</v>
      </c>
      <c r="D29" s="34">
        <v>248028</v>
      </c>
      <c r="E29" s="35">
        <v>248028</v>
      </c>
      <c r="F29" s="35">
        <v>186018</v>
      </c>
      <c r="G29" s="35">
        <v>186021</v>
      </c>
      <c r="H29" s="15">
        <v>0.75</v>
      </c>
      <c r="I29" s="35">
        <v>248028</v>
      </c>
      <c r="J29" s="35">
        <f t="shared" si="2"/>
        <v>0</v>
      </c>
      <c r="K29" s="35">
        <v>248028</v>
      </c>
      <c r="L29" s="18">
        <f t="shared" si="3"/>
        <v>0</v>
      </c>
    </row>
    <row r="30" spans="1:12" ht="12.75">
      <c r="A30" s="11"/>
      <c r="B30" s="12" t="s">
        <v>39</v>
      </c>
      <c r="C30" s="33">
        <v>4323612</v>
      </c>
      <c r="D30" s="34">
        <v>4061446</v>
      </c>
      <c r="E30" s="35">
        <v>4061446</v>
      </c>
      <c r="F30" s="35">
        <v>3011397.51</v>
      </c>
      <c r="G30" s="35">
        <v>2388792.58</v>
      </c>
      <c r="H30" s="15">
        <v>0.5881630778791593</v>
      </c>
      <c r="I30" s="35">
        <f>4073527-500000+11870</f>
        <v>3585397</v>
      </c>
      <c r="J30" s="14">
        <f t="shared" si="2"/>
        <v>-476049</v>
      </c>
      <c r="K30" s="35">
        <v>4061446</v>
      </c>
      <c r="L30" s="18">
        <f t="shared" si="3"/>
        <v>-476049</v>
      </c>
    </row>
    <row r="31" spans="1:12" ht="12.75">
      <c r="A31" s="11"/>
      <c r="B31" s="12" t="s">
        <v>40</v>
      </c>
      <c r="C31" s="33">
        <v>5123461</v>
      </c>
      <c r="D31" s="34">
        <v>5230593</v>
      </c>
      <c r="E31" s="35">
        <v>5230593</v>
      </c>
      <c r="F31" s="35">
        <v>3704283.92</v>
      </c>
      <c r="G31" s="35">
        <v>3763878.03</v>
      </c>
      <c r="H31" s="15">
        <v>0.7195891613054198</v>
      </c>
      <c r="I31" s="35">
        <f>5218512+'[1]planned maintenance summary'!O53</f>
        <v>5494642</v>
      </c>
      <c r="J31" s="35">
        <f t="shared" si="2"/>
        <v>264049</v>
      </c>
      <c r="K31" s="35">
        <v>5230593</v>
      </c>
      <c r="L31" s="18">
        <f t="shared" si="3"/>
        <v>264049</v>
      </c>
    </row>
    <row r="32" spans="1:12" ht="12.75">
      <c r="A32" s="11"/>
      <c r="B32" s="12" t="s">
        <v>41</v>
      </c>
      <c r="C32" s="33">
        <v>635607</v>
      </c>
      <c r="D32" s="34">
        <v>635607</v>
      </c>
      <c r="E32" s="35">
        <v>635607</v>
      </c>
      <c r="F32" s="35">
        <v>476706</v>
      </c>
      <c r="G32" s="35">
        <v>277006.79</v>
      </c>
      <c r="H32" s="15">
        <v>0.4358145678068366</v>
      </c>
      <c r="I32" s="35">
        <v>635607</v>
      </c>
      <c r="J32" s="35">
        <f t="shared" si="2"/>
        <v>0</v>
      </c>
      <c r="K32" s="35">
        <v>635607</v>
      </c>
      <c r="L32" s="18">
        <f t="shared" si="3"/>
        <v>0</v>
      </c>
    </row>
    <row r="33" spans="1:12" ht="12.75">
      <c r="A33" s="11"/>
      <c r="B33" s="36" t="s">
        <v>42</v>
      </c>
      <c r="C33" s="37">
        <v>11539974</v>
      </c>
      <c r="D33" s="38">
        <v>11384940</v>
      </c>
      <c r="E33" s="26">
        <v>11384940</v>
      </c>
      <c r="F33" s="26">
        <v>8285356.43</v>
      </c>
      <c r="G33" s="26">
        <v>7522647.149999999</v>
      </c>
      <c r="H33" s="24">
        <f>G33/E33</f>
        <v>0.6607542200485904</v>
      </c>
      <c r="I33" s="26">
        <f>SUM(I27:I32)</f>
        <v>11172940</v>
      </c>
      <c r="J33" s="26">
        <f>SUM(J27:J32)</f>
        <v>-212000</v>
      </c>
      <c r="K33" s="26">
        <v>11384940</v>
      </c>
      <c r="L33" s="39">
        <f>SUM(L27:L32)</f>
        <v>-212000</v>
      </c>
    </row>
    <row r="34" spans="1:12" ht="12.75">
      <c r="A34" s="11"/>
      <c r="B34" s="12"/>
      <c r="C34" s="40"/>
      <c r="D34" s="34"/>
      <c r="E34" s="41"/>
      <c r="F34" s="41"/>
      <c r="G34" s="41"/>
      <c r="H34" s="15"/>
      <c r="I34" s="41"/>
      <c r="J34" s="16"/>
      <c r="K34" s="41"/>
      <c r="L34" s="32"/>
    </row>
    <row r="35" spans="1:12" s="4" customFormat="1" ht="12.75">
      <c r="A35" s="19"/>
      <c r="B35" s="20" t="s">
        <v>43</v>
      </c>
      <c r="C35" s="42">
        <v>28985593</v>
      </c>
      <c r="D35" s="25">
        <v>28904834</v>
      </c>
      <c r="E35" s="25">
        <v>28904834</v>
      </c>
      <c r="F35" s="25">
        <v>21391244.32</v>
      </c>
      <c r="G35" s="25">
        <v>20708296.22</v>
      </c>
      <c r="H35" s="43">
        <f>G35/E35</f>
        <v>0.7164302074870936</v>
      </c>
      <c r="I35" s="25">
        <f>I33+I25</f>
        <v>28948215.336666666</v>
      </c>
      <c r="J35" s="25">
        <f>J33+J25</f>
        <v>43381.33666666655</v>
      </c>
      <c r="K35" s="26">
        <v>28904834</v>
      </c>
      <c r="L35" s="44">
        <f>L33+L25</f>
        <v>43381.33666666655</v>
      </c>
    </row>
    <row r="36" spans="1:12" ht="12.75">
      <c r="A36" s="11"/>
      <c r="B36" s="12"/>
      <c r="C36" s="11"/>
      <c r="D36" s="14"/>
      <c r="E36" s="31"/>
      <c r="F36" s="31"/>
      <c r="G36" s="31"/>
      <c r="H36" s="31"/>
      <c r="I36" s="31"/>
      <c r="J36" s="31"/>
      <c r="K36" s="31"/>
      <c r="L36" s="32"/>
    </row>
    <row r="37" spans="1:12" ht="12.75">
      <c r="A37" s="19" t="s">
        <v>44</v>
      </c>
      <c r="B37" s="12"/>
      <c r="C37" s="11"/>
      <c r="D37" s="14"/>
      <c r="E37" s="31"/>
      <c r="F37" s="31"/>
      <c r="G37" s="31"/>
      <c r="H37" s="31"/>
      <c r="I37" s="31"/>
      <c r="J37" s="31"/>
      <c r="K37" s="31"/>
      <c r="L37" s="32"/>
    </row>
    <row r="38" spans="1:12" ht="12.75">
      <c r="A38" s="11"/>
      <c r="B38" s="12" t="s">
        <v>45</v>
      </c>
      <c r="C38" s="13">
        <v>-10017225</v>
      </c>
      <c r="D38" s="14">
        <v>-10017225</v>
      </c>
      <c r="E38" s="14">
        <v>-10017225</v>
      </c>
      <c r="F38" s="14">
        <v>-7512918.75</v>
      </c>
      <c r="G38" s="14">
        <v>-7512918.75</v>
      </c>
      <c r="H38" s="15">
        <v>0.75</v>
      </c>
      <c r="I38" s="14">
        <v>-10017225</v>
      </c>
      <c r="J38" s="35">
        <f aca="true" t="shared" si="4" ref="J38:J44">I38-E38</f>
        <v>0</v>
      </c>
      <c r="K38" s="35">
        <v>-10017225</v>
      </c>
      <c r="L38" s="18">
        <f aca="true" t="shared" si="5" ref="L38:L44">I38-K38</f>
        <v>0</v>
      </c>
    </row>
    <row r="39" spans="1:12" ht="12.75">
      <c r="A39" s="11"/>
      <c r="B39" s="12" t="s">
        <v>46</v>
      </c>
      <c r="C39" s="33">
        <v>18598871</v>
      </c>
      <c r="D39" s="34">
        <v>18598871</v>
      </c>
      <c r="E39" s="35">
        <v>18598871</v>
      </c>
      <c r="F39" s="35">
        <v>13949153.26</v>
      </c>
      <c r="G39" s="35">
        <v>13949153.26</v>
      </c>
      <c r="H39" s="15">
        <v>0.750000000537667</v>
      </c>
      <c r="I39" s="35">
        <v>18598871</v>
      </c>
      <c r="J39" s="35">
        <f t="shared" si="4"/>
        <v>0</v>
      </c>
      <c r="K39" s="35">
        <v>18598871</v>
      </c>
      <c r="L39" s="18">
        <f t="shared" si="5"/>
        <v>0</v>
      </c>
    </row>
    <row r="40" spans="1:12" ht="12.75">
      <c r="A40" s="11"/>
      <c r="B40" s="12" t="s">
        <v>47</v>
      </c>
      <c r="C40" s="33">
        <v>0</v>
      </c>
      <c r="D40" s="14">
        <v>0</v>
      </c>
      <c r="E40" s="35">
        <v>0</v>
      </c>
      <c r="F40" s="35">
        <v>0</v>
      </c>
      <c r="G40" s="35">
        <v>0</v>
      </c>
      <c r="H40" s="15"/>
      <c r="I40" s="35">
        <v>0</v>
      </c>
      <c r="J40" s="35">
        <f t="shared" si="4"/>
        <v>0</v>
      </c>
      <c r="K40" s="35">
        <v>0</v>
      </c>
      <c r="L40" s="18">
        <f t="shared" si="5"/>
        <v>0</v>
      </c>
    </row>
    <row r="41" spans="1:12" ht="12.75">
      <c r="A41" s="11"/>
      <c r="B41" s="12" t="s">
        <v>48</v>
      </c>
      <c r="C41" s="33"/>
      <c r="D41" s="14">
        <v>-181409</v>
      </c>
      <c r="E41" s="14">
        <v>-181409</v>
      </c>
      <c r="F41" s="14">
        <v>-181409</v>
      </c>
      <c r="G41" s="14">
        <v>-181409</v>
      </c>
      <c r="H41" s="15">
        <v>1</v>
      </c>
      <c r="I41" s="14">
        <v>-181409</v>
      </c>
      <c r="J41" s="35">
        <f t="shared" si="4"/>
        <v>0</v>
      </c>
      <c r="K41" s="35">
        <v>-181409</v>
      </c>
      <c r="L41" s="18">
        <f t="shared" si="5"/>
        <v>0</v>
      </c>
    </row>
    <row r="42" spans="1:12" ht="12.75">
      <c r="A42" s="11"/>
      <c r="B42" s="12" t="s">
        <v>49</v>
      </c>
      <c r="C42" s="33">
        <v>73854</v>
      </c>
      <c r="D42" s="34">
        <v>73854</v>
      </c>
      <c r="E42" s="35">
        <v>73854</v>
      </c>
      <c r="F42" s="35">
        <v>55390.5</v>
      </c>
      <c r="G42" s="35">
        <v>50965.5</v>
      </c>
      <c r="H42" s="15">
        <v>0.6900844910228289</v>
      </c>
      <c r="I42" s="35">
        <v>73854</v>
      </c>
      <c r="J42" s="35">
        <f t="shared" si="4"/>
        <v>0</v>
      </c>
      <c r="K42" s="35">
        <v>73854</v>
      </c>
      <c r="L42" s="18">
        <f t="shared" si="5"/>
        <v>0</v>
      </c>
    </row>
    <row r="43" spans="1:12" ht="12.75">
      <c r="A43" s="11"/>
      <c r="B43" s="12" t="s">
        <v>50</v>
      </c>
      <c r="C43" s="33">
        <v>37190</v>
      </c>
      <c r="D43" s="34">
        <v>37190</v>
      </c>
      <c r="E43" s="35">
        <v>37190</v>
      </c>
      <c r="F43" s="35">
        <v>27892.5</v>
      </c>
      <c r="G43" s="35">
        <v>32201.25</v>
      </c>
      <c r="H43" s="15">
        <v>0.8658577574616833</v>
      </c>
      <c r="I43" s="35">
        <v>37190</v>
      </c>
      <c r="J43" s="35">
        <f t="shared" si="4"/>
        <v>0</v>
      </c>
      <c r="K43" s="35">
        <v>37190</v>
      </c>
      <c r="L43" s="18">
        <f t="shared" si="5"/>
        <v>0</v>
      </c>
    </row>
    <row r="44" spans="1:12" ht="12.75">
      <c r="A44" s="11"/>
      <c r="B44" s="12" t="s">
        <v>51</v>
      </c>
      <c r="C44" s="33">
        <v>3647</v>
      </c>
      <c r="D44" s="34">
        <v>8488</v>
      </c>
      <c r="E44" s="35">
        <v>8448</v>
      </c>
      <c r="F44" s="35"/>
      <c r="G44" s="35"/>
      <c r="H44" s="41"/>
      <c r="I44" s="35">
        <v>8488</v>
      </c>
      <c r="J44" s="35">
        <f t="shared" si="4"/>
        <v>40</v>
      </c>
      <c r="K44" s="35">
        <v>8488</v>
      </c>
      <c r="L44" s="18">
        <f t="shared" si="5"/>
        <v>0</v>
      </c>
    </row>
    <row r="45" spans="1:12" ht="12.75">
      <c r="A45" s="11"/>
      <c r="B45" s="12"/>
      <c r="C45" s="37">
        <v>8696337</v>
      </c>
      <c r="D45" s="38">
        <v>8519769</v>
      </c>
      <c r="E45" s="26">
        <f>SUM(E38:E44)</f>
        <v>8519729</v>
      </c>
      <c r="F45" s="26">
        <v>6338108.51</v>
      </c>
      <c r="G45" s="26">
        <v>6337992.26</v>
      </c>
      <c r="H45" s="24">
        <f>G45/E45</f>
        <v>0.7439194673915097</v>
      </c>
      <c r="I45" s="26">
        <f>SUM(I38:I44)</f>
        <v>8519769</v>
      </c>
      <c r="J45" s="26">
        <f>SUM(J38:J44)</f>
        <v>40</v>
      </c>
      <c r="K45" s="26">
        <v>8519769</v>
      </c>
      <c r="L45" s="39">
        <f>SUM(L38:L44)</f>
        <v>0</v>
      </c>
    </row>
    <row r="46" spans="1:12" ht="12.75">
      <c r="A46" s="11"/>
      <c r="B46" s="12"/>
      <c r="C46" s="11"/>
      <c r="D46" s="31"/>
      <c r="E46" s="31"/>
      <c r="F46" s="31"/>
      <c r="G46" s="31"/>
      <c r="H46" s="31"/>
      <c r="I46" s="31"/>
      <c r="J46" s="31"/>
      <c r="K46" s="31"/>
      <c r="L46" s="32"/>
    </row>
    <row r="47" spans="1:12" s="4" customFormat="1" ht="25.5">
      <c r="A47" s="45" t="s">
        <v>52</v>
      </c>
      <c r="B47" s="46"/>
      <c r="C47" s="47">
        <v>-500000</v>
      </c>
      <c r="D47" s="48">
        <v>-500000</v>
      </c>
      <c r="E47" s="48">
        <v>-500488</v>
      </c>
      <c r="F47" s="48">
        <v>-1030755.78</v>
      </c>
      <c r="G47" s="48">
        <v>-1800203.23</v>
      </c>
      <c r="H47" s="49"/>
      <c r="I47" s="48">
        <f>I45+I35+I10</f>
        <v>-456618.663333334</v>
      </c>
      <c r="J47" s="50">
        <f>J10+J35+J45</f>
        <v>43421.33666666655</v>
      </c>
      <c r="K47" s="50">
        <v>-500000</v>
      </c>
      <c r="L47" s="51">
        <f>L35+L45+L10</f>
        <v>43381.33666666655</v>
      </c>
    </row>
    <row r="48" spans="7:8" ht="12.75">
      <c r="G48" s="52"/>
      <c r="H48" s="52"/>
    </row>
    <row r="49" spans="3:4" ht="12.75">
      <c r="C49" s="53"/>
      <c r="D49" s="54"/>
    </row>
    <row r="51" spans="3:4" ht="12.75">
      <c r="C51" s="52"/>
      <c r="D51" s="52"/>
    </row>
  </sheetData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PeriodicReporting-Budget2011-12-AppendixC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2012-01-19T16:17:31Z</cp:lastPrinted>
  <dcterms:created xsi:type="dcterms:W3CDTF">2012-01-17T15:00:09Z</dcterms:created>
  <dcterms:modified xsi:type="dcterms:W3CDTF">2012-02-14T12:49:03Z</dcterms:modified>
  <cp:category/>
  <cp:version/>
  <cp:contentType/>
  <cp:contentStatus/>
</cp:coreProperties>
</file>